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definedNames>
    <definedName name="_xlnm._FilterDatabase" localSheetId="0" hidden="1">Sheet1!$A$1:$X$101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0" name="ID_DCD0244A0B7F46C48BFD4F1BDF99E41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57590" y="28605480"/>
          <a:ext cx="1454150" cy="151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1" name="ID_E325F414DBA94D23B20B7A2D5B3EDAA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382000" y="6855460"/>
          <a:ext cx="2522220" cy="43891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2" name="ID_0056B3579EFB47B497047AFFC2F60C31" descr="8ddcca42ef8ed04c64bd03377224b7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98840" y="167788590"/>
          <a:ext cx="1311275" cy="1346200"/>
        </a:xfrm>
        <a:prstGeom prst="rect">
          <a:avLst/>
        </a:prstGeom>
      </xdr:spPr>
    </xdr:pic>
  </etc:cellImage>
  <etc:cellImage>
    <xdr:pic>
      <xdr:nvPicPr>
        <xdr:cNvPr id="213" name="ID_E6133D68C67C4589878B9A3DA506DB2E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8382000" y="85909150"/>
          <a:ext cx="1273175" cy="16033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4" name="ID_A005EDD95BF3455C8B0B65135B9D5E8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59825" y="89775030"/>
          <a:ext cx="1251585" cy="134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8E38702EB04247B8ACBA6E1F01C5650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57590" y="58275220"/>
          <a:ext cx="3371850" cy="478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0C1B7EC59F114C93A911217935FC0DA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60055" y="5667375"/>
          <a:ext cx="4483100" cy="246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7" name="ID_183F6C584F3141818FD3C98AEBCCC34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40040" y="8395335"/>
          <a:ext cx="1116965" cy="324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8" name="ID_1AA3E97281094E45A2BE651AD357B3BE" descr="15de8b39933d2028414774de178868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59365" y="121556780"/>
          <a:ext cx="890270" cy="699770"/>
        </a:xfrm>
        <a:prstGeom prst="rect">
          <a:avLst/>
        </a:prstGeom>
      </xdr:spPr>
    </xdr:pic>
  </etc:cellImage>
  <etc:cellImage>
    <xdr:pic>
      <xdr:nvPicPr>
        <xdr:cNvPr id="219" name="ID_471448CF2E6B41A7828F2E0A51120F6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11385" y="114018695"/>
          <a:ext cx="1084580" cy="1148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0" name="ID_35360CCB756549F48F7CDAB04CEC64B9"/>
        <xdr:cNvPicPr/>
      </xdr:nvPicPr>
      <xdr:blipFill>
        <a:blip r:embed="rId12"/>
        <a:stretch>
          <a:fillRect/>
        </a:stretch>
      </xdr:blipFill>
      <xdr:spPr>
        <a:xfrm>
          <a:off x="8183880" y="60377705"/>
          <a:ext cx="1354455" cy="1267460"/>
        </a:xfrm>
        <a:prstGeom prst="rect">
          <a:avLst/>
        </a:prstGeom>
      </xdr:spPr>
    </xdr:pic>
  </etc:cellImage>
  <etc:cellImage>
    <xdr:pic>
      <xdr:nvPicPr>
        <xdr:cNvPr id="221" name="ID_61547703A2BD4BEAA0744F891256F38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657590" y="56626760"/>
          <a:ext cx="2216150" cy="2520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2" name="ID_56E203F730A14251A8FFBC50D1C3BC5C"/>
        <xdr:cNvPicPr>
          <a:picLocks noChangeAspect="1"/>
        </xdr:cNvPicPr>
      </xdr:nvPicPr>
      <xdr:blipFill>
        <a:blip r:embed="rId14" r:link="rId3"/>
        <a:srcRect t="33152" r="20402"/>
        <a:stretch>
          <a:fillRect/>
        </a:stretch>
      </xdr:blipFill>
      <xdr:spPr>
        <a:xfrm>
          <a:off x="10636885" y="131860925"/>
          <a:ext cx="4794250" cy="58381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3" name="ID_4EDA6FD5F1CC436D81FB13EC93AFF1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40040" y="9101455"/>
          <a:ext cx="725805" cy="1044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4" name="ID_A9FE6DD6ABBA4114BDF6B56657BD3CBA" descr="7810-透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40040" y="11654155"/>
          <a:ext cx="1104900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5" name="ID_5E2D3864C5044DB7B8C1BF66123A247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801985" y="12699365"/>
          <a:ext cx="3116580" cy="3360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6" name="ID_F52E6346AE6146AD838071765E99D2B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657590" y="18242280"/>
          <a:ext cx="2216150" cy="414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7" name="ID_83DE66EA4514427B81C5F46E5CF2C2C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24925" y="97290890"/>
          <a:ext cx="1460500" cy="1513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8" name="ID_192AFF0B72724875966F7B3ECE8CFD9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569700" y="176105820"/>
          <a:ext cx="2711450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9" name="ID_BE0FE8EFCF72400699C5A5D95C1FB57F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382000" y="18242915"/>
          <a:ext cx="1158240" cy="1272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0" name="ID_5E59726B904644DB9FEE1A3414444E3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657590" y="31142305"/>
          <a:ext cx="3409950" cy="2501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1" name="ID_CEAAC739D6764F9880C4890D12132727" descr=" "/>
        <xdr:cNvPicPr/>
      </xdr:nvPicPr>
      <xdr:blipFill>
        <a:blip r:embed="rId23"/>
        <a:srcRect/>
        <a:stretch>
          <a:fillRect/>
        </a:stretch>
      </xdr:blipFill>
      <xdr:spPr>
        <a:xfrm>
          <a:off x="8183880" y="37173535"/>
          <a:ext cx="1090295" cy="795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32" name="ID_2161B153E6844B2AB19D50B8676515F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57590" y="123132850"/>
          <a:ext cx="3314700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3" name="ID_6E4B3AC687E74F0E8BCB60E2B3E6C061" descr="1572084709(1)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940040" y="18115280"/>
          <a:ext cx="1014095" cy="1248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4" name="ID_169D8205D0AF4A009A7CAAB61389D44B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940040" y="9952355"/>
          <a:ext cx="711200" cy="1113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5" name="ID_E53D780FFAF34ABBBD7250A428E2DC8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973945" y="91349830"/>
          <a:ext cx="1409700" cy="140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6" name="ID_5256B08D3A7E4E0E9BA776F14D4F070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491220" y="169535475"/>
          <a:ext cx="1389380" cy="1485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7" name="ID_4BCE69C0875846D5865CFA1ED61D944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657590" y="46649005"/>
          <a:ext cx="3073400" cy="379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" name="ID_44F128B5DB6A4CD19EA52F12F63C7BBD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183880" y="49143285"/>
          <a:ext cx="1189355" cy="699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" name="ID_E39DA729E56B487D8E32E865D448577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940040" y="30245050"/>
          <a:ext cx="1069340" cy="711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0" name="ID_5853B145727E4B4BACA0560DCAC0F2C5"/>
        <xdr:cNvPicPr>
          <a:picLocks noChangeAspect="1"/>
        </xdr:cNvPicPr>
      </xdr:nvPicPr>
      <xdr:blipFill>
        <a:blip r:embed="rId32" r:link="rId3"/>
        <a:stretch>
          <a:fillRect/>
        </a:stretch>
      </xdr:blipFill>
      <xdr:spPr>
        <a:xfrm>
          <a:off x="8183880" y="39798625"/>
          <a:ext cx="7315200" cy="505968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1" name="ID_1C457280709045F495815AC0EE50EAB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925810" y="41984930"/>
          <a:ext cx="5463540" cy="4465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8E110711DA6A46C58E60024080E635E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940040" y="31172150"/>
          <a:ext cx="1069340" cy="708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3" name="ID_D95DBC76EF8343FE8EFC3A0CAEC0A6D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991215" y="28342590"/>
          <a:ext cx="3977640" cy="4069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B55EADCF34CB4C0BBA93E3FB4BCBC91E" descr="7fdfbbadd27e45ad08915b456f9185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0126345" y="122147965"/>
          <a:ext cx="894715" cy="692785"/>
        </a:xfrm>
        <a:prstGeom prst="rect">
          <a:avLst/>
        </a:prstGeom>
      </xdr:spPr>
    </xdr:pic>
  </etc:cellImage>
  <etc:cellImage>
    <xdr:pic>
      <xdr:nvPicPr>
        <xdr:cNvPr id="245" name="ID_BF9585F36CC241B6862A5A106A413840"/>
        <xdr:cNvPicPr>
          <a:picLocks noChangeAspect="1"/>
        </xdr:cNvPicPr>
      </xdr:nvPicPr>
      <xdr:blipFill>
        <a:blip r:embed="rId37" r:link="rId3"/>
        <a:stretch>
          <a:fillRect/>
        </a:stretch>
      </xdr:blipFill>
      <xdr:spPr>
        <a:xfrm>
          <a:off x="8382000" y="32388810"/>
          <a:ext cx="1980565" cy="1384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A5A91790E7F140B1AF4B2A691245B13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550275" y="145783935"/>
          <a:ext cx="1253490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7" name="ID_9CA4CAC5EAB54B31A9B66598194E381D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657590" y="55062120"/>
          <a:ext cx="3295650" cy="455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8" name="ID_55949589A568488F8E4980D4B984AFF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811385" y="86565740"/>
          <a:ext cx="1590040" cy="1656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9" name="ID_5E10D3B61C144004BB0437301BC8E4C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643110" y="56716295"/>
          <a:ext cx="2601595" cy="963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2B8C003844EC4D6F960B7A7CB55BB929"/>
        <xdr:cNvPicPr/>
      </xdr:nvPicPr>
      <xdr:blipFill>
        <a:blip r:embed="rId42"/>
        <a:stretch>
          <a:fillRect/>
        </a:stretch>
      </xdr:blipFill>
      <xdr:spPr>
        <a:xfrm>
          <a:off x="9578975" y="170728640"/>
          <a:ext cx="1006475" cy="1007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DDCF03C146E94B6F8B7C23D1555F0FBC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910445" y="57933590"/>
          <a:ext cx="2260600" cy="1358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C594FF115A4D4E5AAD523DCB1A3BD21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657590" y="107054650"/>
          <a:ext cx="3435350" cy="446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3" name="ID_CBED8EEA92344BEA8C7BFC1CB3E7F0F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183880" y="35090735"/>
          <a:ext cx="8435340" cy="6766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BCAA7094654048A5AA2EE330DD642CEC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484870" y="35811460"/>
          <a:ext cx="855345" cy="624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5" name="ID_3D1B67C712C6471F9151B30E0EBF23A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963150" y="86016465"/>
          <a:ext cx="1861185" cy="186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6" name="ID_705A2EEAA94B43849E7A68A7D9C3694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657590" y="61386720"/>
          <a:ext cx="3371850" cy="422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7" name="ID_FE4E44CB15F84CA1A7A2BD23BEF7EE9B"/>
        <xdr:cNvPicPr>
          <a:picLocks noChangeAspect="1"/>
        </xdr:cNvPicPr>
      </xdr:nvPicPr>
      <xdr:blipFill>
        <a:blip r:embed="rId49" r:link="rId3"/>
        <a:stretch>
          <a:fillRect/>
        </a:stretch>
      </xdr:blipFill>
      <xdr:spPr>
        <a:xfrm>
          <a:off x="8382000" y="52377340"/>
          <a:ext cx="3322320" cy="28727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8" name="ID_3A470872901A491489932151F85EF54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1569700" y="115247420"/>
          <a:ext cx="4806950" cy="366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9" name="ID_1AB5F504DB174C8E87A93ED91C4D133A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382000" y="63158370"/>
          <a:ext cx="1039495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62B5FCD4D9D943519D9ADA54D812869F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227310" y="49309020"/>
          <a:ext cx="5677535" cy="5274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8EAB137018C04F5DBCD40A87036BB2C1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518650" y="56026050"/>
          <a:ext cx="2116455" cy="2155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C5D43D3D2EE045E3AA9BBB09570DA06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657590" y="81498440"/>
          <a:ext cx="3143250" cy="4159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3" name="ID_D0A415FDBFA14F83835FD2259A9BC1D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633460" y="84656930"/>
          <a:ext cx="723265" cy="786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4" name="ID_763625B9BFA94D868FF959324A06EC8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718550" y="84535645"/>
          <a:ext cx="2155825" cy="218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5" name="ID_33654F9D36FD48C2ACDCF1FE80FC48E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183880" y="50794285"/>
          <a:ext cx="110236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6" name="ID_A837BD0B13EF4D0AB00E2D4C9722EEC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693150" y="91258390"/>
          <a:ext cx="2626995" cy="1537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7" name="ID_73F0A3C38FB1484FA670BB30B2A86F6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088755" y="93009720"/>
          <a:ext cx="1521460" cy="1522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8" name="ID_D18B103421054517AF1D490A02A7AB35"/>
        <xdr:cNvPicPr>
          <a:picLocks noChangeAspect="1"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>
          <a:off x="10581005" y="81131410"/>
          <a:ext cx="914400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269" name="ID_F4179CC9C6714FC8A561626B9B41621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382000" y="64529970"/>
          <a:ext cx="745490" cy="922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B176B65565DA489E87EB866A4CA04996"/>
        <xdr:cNvPicPr>
          <a:picLocks noChangeAspect="1"/>
        </xdr:cNvPicPr>
      </xdr:nvPicPr>
      <xdr:blipFill>
        <a:blip r:embed="rId62" r:link="rId3"/>
        <a:stretch>
          <a:fillRect/>
        </a:stretch>
      </xdr:blipFill>
      <xdr:spPr>
        <a:xfrm>
          <a:off x="8328660" y="57627520"/>
          <a:ext cx="1074420" cy="1064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1" name="ID_A647179533F7451A841F3C3E61808764"/>
        <xdr:cNvPicPr/>
      </xdr:nvPicPr>
      <xdr:blipFill>
        <a:blip r:embed="rId63"/>
        <a:stretch>
          <a:fillRect/>
        </a:stretch>
      </xdr:blipFill>
      <xdr:spPr>
        <a:xfrm>
          <a:off x="8183880" y="58623200"/>
          <a:ext cx="1124585" cy="1004570"/>
        </a:xfrm>
        <a:prstGeom prst="rect">
          <a:avLst/>
        </a:prstGeom>
      </xdr:spPr>
    </xdr:pic>
  </etc:cellImage>
  <etc:cellImage>
    <xdr:pic>
      <xdr:nvPicPr>
        <xdr:cNvPr id="272" name="ID_EEF71BE9080E444AACBEC3343D95781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1917680" y="184368440"/>
          <a:ext cx="3741420" cy="2052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3" name="ID_DBE818CE76B54BA685D0FBAF66A726E0"/>
        <xdr:cNvPicPr/>
      </xdr:nvPicPr>
      <xdr:blipFill>
        <a:blip r:embed="rId65"/>
        <a:stretch>
          <a:fillRect/>
        </a:stretch>
      </xdr:blipFill>
      <xdr:spPr>
        <a:xfrm>
          <a:off x="8183880" y="59730005"/>
          <a:ext cx="1454785" cy="1122680"/>
        </a:xfrm>
        <a:prstGeom prst="rect">
          <a:avLst/>
        </a:prstGeom>
      </xdr:spPr>
    </xdr:pic>
  </etc:cellImage>
  <etc:cellImage>
    <xdr:pic>
      <xdr:nvPicPr>
        <xdr:cNvPr id="274" name="ID_77E7B8862C5E44FE9AE32AFD47A3EE3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463530" y="68166615"/>
          <a:ext cx="4422140" cy="4128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DC9C54AA2D764435AD13EE9D530B726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628505" y="82382995"/>
          <a:ext cx="9471660" cy="22791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6" name="ID_467ABAE734124EC18C0D1F2D89BE74D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9350375" y="83593940"/>
          <a:ext cx="7493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D79633B738D043C0826FBD3CC7E3FFB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350375" y="84584540"/>
          <a:ext cx="97790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8" name="ID_68E1CF7EA64A4169999E53D3473FDF0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278745" y="92135960"/>
          <a:ext cx="825500" cy="818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F16BD499B2F547A6A526913FB3462BE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9893300" y="93826330"/>
          <a:ext cx="9753600" cy="975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0" name="ID_F3A2331530E64EFF84DE2C40FAE7D6C3" descr="微信图片_20250303151815"/>
        <xdr:cNvPicPr/>
      </xdr:nvPicPr>
      <xdr:blipFill>
        <a:blip r:embed="rId72"/>
        <a:stretch>
          <a:fillRect/>
        </a:stretch>
      </xdr:blipFill>
      <xdr:spPr>
        <a:xfrm>
          <a:off x="0" y="0"/>
          <a:ext cx="5949315" cy="6946265"/>
        </a:xfrm>
        <a:prstGeom prst="rect">
          <a:avLst/>
        </a:prstGeom>
      </xdr:spPr>
    </xdr:pic>
  </etc:cellImage>
  <etc:cellImage>
    <xdr:pic>
      <xdr:nvPicPr>
        <xdr:cNvPr id="281" name="ID_E721DA91F5FD40D09AEB488BF3C0278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862945" y="84633435"/>
          <a:ext cx="808355" cy="889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2" name="ID_F6A9B21941C74A6C8ADA6B3C18E6324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657590" y="137265410"/>
          <a:ext cx="3549650" cy="297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3" name="ID_1C9456E3C0744BE39E4A1FE53E363E0A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740140" y="141096365"/>
          <a:ext cx="1480820" cy="151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4" name="ID_DA19BB6D970D4B038E24C1ED5F17122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741535" y="143439515"/>
          <a:ext cx="1544955" cy="153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5" name="ID_A18EC4EA6E2E4DD8891DCD63F695249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382000" y="106065320"/>
          <a:ext cx="1052195" cy="461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6" name="ID_04D79DEF395A44359DF0D2EAE5024BAD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956040" y="145301335"/>
          <a:ext cx="2239010" cy="1248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7" name="ID_2ECABA5936B54A56893902CA92C88F66" descr="4FX$W$)6R7`BE[NI)68C3RW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0384790" y="112894110"/>
          <a:ext cx="405130" cy="1232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8" name="ID_C9BD280C52184D78A23845F46A516205" descr="KNKF0AJ_`5A@FQ(SKD`XJ6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295255" y="115685570"/>
          <a:ext cx="645160" cy="1393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9" name="ID_44B41DA4103C4C0591420346B9537CF5" descr="18(9Y[((EU3JR1XUJR9NJR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386695" y="117617240"/>
          <a:ext cx="548005" cy="1243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DBFB5BAE0B194FD489361779BB76D356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211435" y="116607590"/>
          <a:ext cx="925830" cy="11074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91" name="ID_3B72DAA367A649EA83F5AD9FD84EBCB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478520" y="138254105"/>
          <a:ext cx="530352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34BD1F16C96C45F9BEF8AFE7366BA4FA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985760" y="142048865"/>
          <a:ext cx="5499735" cy="4961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7DBF2EC86ADC42F4BF6B569C6E2C1558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382000" y="118562120"/>
          <a:ext cx="1118870" cy="1321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C6F197E4351B4391A435F7C740105646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1725910" y="125019435"/>
          <a:ext cx="4537710" cy="4866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5" name="ID_B72F9D0331904B5D95F5A31A2E90A5CE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984740" y="128952625"/>
          <a:ext cx="4876800" cy="4709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6" name="ID_E51EC548FEFB41EEAFF7F94F90CA247C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067925" y="129312035"/>
          <a:ext cx="1261745" cy="137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7" name="ID_EB43E9C656754907BCC67EBAE342576E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688580" y="143630015"/>
          <a:ext cx="958215" cy="960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8" name="ID_6883225D0B0C4EAA8845C597FBF7BB7E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2620625" y="206397860"/>
          <a:ext cx="8810625" cy="604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9" name="ID_672FA9DAD9F94431B13976A8ADDBF266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843645" y="184822465"/>
          <a:ext cx="1709420" cy="1662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0" name="ID_F733DFD1DAEC49D083720A3BA537A97F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236710" y="30341570"/>
          <a:ext cx="1162685" cy="811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" name="ID_631B60885F624BE2AB9544D981223D0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1569700" y="322678425"/>
          <a:ext cx="2971800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" name="ID_B83F1758E78547409CE15D499503D44E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2620625" y="215273890"/>
          <a:ext cx="4171950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3" name="ID_D714FB35B6B74CE1AA46E0A712E0003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485755" y="137587355"/>
          <a:ext cx="2148840" cy="3284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4" name="ID_B081BB5CE30340D695472826E35AE5EC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594975" y="139195175"/>
          <a:ext cx="5623560" cy="601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80EBB2CE40AE447E94AD726A9FE7740F"/>
        <xdr:cNvPicPr/>
      </xdr:nvPicPr>
      <xdr:blipFill>
        <a:blip r:embed="rId97"/>
        <a:srcRect b="14650"/>
        <a:stretch>
          <a:fillRect/>
        </a:stretch>
      </xdr:blipFill>
      <xdr:spPr>
        <a:xfrm>
          <a:off x="8382000" y="156707205"/>
          <a:ext cx="911860" cy="832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93FA75A556D54A95B9977DE8278022C9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485755" y="122767725"/>
          <a:ext cx="4831080" cy="2834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E599FBACA4248EBA761BD09F48D0A5D" descr="V-9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9678670" y="76457175"/>
          <a:ext cx="897890" cy="742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<sst xmlns="http://schemas.openxmlformats.org/spreadsheetml/2006/main" count="712" uniqueCount="457">
  <si>
    <t>序号</t>
  </si>
  <si>
    <t>产品名称</t>
  </si>
  <si>
    <t>产品编号</t>
  </si>
  <si>
    <t>产品品牌</t>
  </si>
  <si>
    <t>产品单价</t>
  </si>
  <si>
    <t>产品单位</t>
  </si>
  <si>
    <t>产品简介</t>
  </si>
  <si>
    <t>产品图片</t>
  </si>
  <si>
    <t>产品所属辅具类别</t>
  </si>
  <si>
    <t>数量</t>
  </si>
  <si>
    <t>1</t>
  </si>
  <si>
    <t>门铃</t>
  </si>
  <si>
    <t>32072320250020</t>
  </si>
  <si>
    <t>DUOTAI</t>
  </si>
  <si>
    <t>元/个</t>
  </si>
  <si>
    <t>1、尺寸：接收端:8.5*6.8*2,
2、工作模式:1、闪光；2、响铃，震动                              
3、响铃加闪光同时工作 配置：门铃接收端1个，发射端1个                       
4、功能：38首音乐供选择，四档音量调节（发射端请不要装在金属物体上，金属物体对无线信号有屏蔽作用） ！接收器使用3节七号电池，可以随身携带
5、发射端:6*4*1.3cm</t>
  </si>
  <si>
    <t>一、地面和门改造</t>
  </si>
  <si>
    <t>2</t>
  </si>
  <si>
    <t>可双向开启的门</t>
  </si>
  <si>
    <t>32072320250001</t>
  </si>
  <si>
    <t>杰豪</t>
  </si>
  <si>
    <t>元/樘</t>
  </si>
  <si>
    <t>定制系列：
1.适用于室内使用木门的场所
2.适用门重:最大承重70Kg/付
3.可适用墙体预留框口的规格为:宽度为800-1100mm，高度为2200mm(门扇为2135mm)
4.适用门厚:35~45mm
5.开门角度:-90°~+90°</t>
  </si>
  <si>
    <t>3</t>
  </si>
  <si>
    <t xml:space="preserve">一字型扶手 </t>
  </si>
  <si>
    <t>32072320258810</t>
  </si>
  <si>
    <t>永久亮</t>
  </si>
  <si>
    <t>1.材质：不锈钢龙骨、不锈钢底座。
2.内衬龙骨：不锈钢¢28管，两头不锈钢垫片满焊处理。
3.外层材料：采用Φ35*3.5mm纯黄色或者纯白色ABS或者尼龙原装环保料，不能是米白色或者米黄色回收料生产，外表面只有6条防滑颗粒，并且面管两端人工倒角，使用中安全舒话避免划伤。                               4.规格为盖外尺430mm                              
5.BBP,DEHP,DBP有毒物质含量合格检测，需提供具备CNAS国家授权资质的第三方检测报告复印件，原件备查.              
6.耐冲击性能合格检测，大肠杆菌，金黄色葡萄球菌等抗菌检测率必须在99.9%以上。</t>
  </si>
  <si>
    <t>4</t>
  </si>
  <si>
    <t>L扶手</t>
  </si>
  <si>
    <t>32072320258808</t>
  </si>
  <si>
    <t>1、材质：不锈钢龙骨、不锈钢底座。
2、内衬龙骨：不锈钢¢28管，两头不锈钢垫片满焊处理。
3、外层材料：采用Φ35*3.5mm纯黄色或者纯白色ABS或者尼龙原装环保料，不能是米白色或者米黄色回收料生产，外表面只有6条防滑颗粒，并且面管两端人工倒角，使用中安全舒话避免划伤。                               4、规格为盖外尺500*700mm                        
5、耐冲击性能合格检测，大肠杆菌，金黄色葡萄球菌等抗菌检测率必须在99.9%以上。</t>
  </si>
  <si>
    <t>5</t>
  </si>
  <si>
    <t>台阶落地扶手</t>
  </si>
  <si>
    <t>32072320250019</t>
  </si>
  <si>
    <t>元/米</t>
  </si>
  <si>
    <t>：1.材质：不锈钢龙骨、不锈钢底座。
2.内衬龙骨：不锈钢¢28管，两头不锈钢垫片满焊处理。
3.外层材料：采用Φ35*3.5mm纯黄色或者纯白色ABS或者尼龙原装环保料，不能是米白色或者米黄色回收料生产，外表面只有6条防滑颗粒，并且面管两端人工倒角，使用中安全舒话避免划伤。</t>
  </si>
  <si>
    <t>6</t>
  </si>
  <si>
    <t>智能门锁</t>
  </si>
  <si>
    <t>32072320258301</t>
  </si>
  <si>
    <t>元/把</t>
  </si>
  <si>
    <t xml:space="preserve">1、材质：锌铝合金；                                       2、颜色可选：曜石黑、哑枪；
3、唤醒方式:人脸/触摸屏；
4、供电方式:锂电池、低电报警；
5、远程解锁:优智云家、手机远程解锁；             6、显示屏:4.0寸显示屏；                               7、摄像头像素:200W像素；                        8、指纹传感器:半导体指纹、密码解锁、磁卡解锁、钥匙开锁 ；                                              9、门铃：自带                                             10、锁芯类型:C级锁芯                              11、指纹密码数量:80/80/100；                         12、工作温度:-20-60'C；                                   13、静态功耗:≤60uA，应急供电 ；                                   14、适用类型:防盗门、木门、非标门、铸铝门、铜门；                                     15、产品功能：3D人脸识别、活体指纹识别、猫眼可视、照片抓拍推送、微信小程序、钥匙、快开把手、人体侦测报警、远程APP解锁、同步开锁记录、主动抓拍/监控            </t>
  </si>
  <si>
    <t>7</t>
  </si>
  <si>
    <t>蹲便器改坐便器</t>
  </si>
  <si>
    <t>32072320257810</t>
  </si>
  <si>
    <t>雅德</t>
  </si>
  <si>
    <t>1、总高：47cm，总宽36cm，总长：38cm，
2、主架：主架采用的是高强度铝合金焊接组装而成，表面处理是阳极氧化雾面处理，椅子整体是由8个8mm的爆钉螺丝安装在墙体上面，椅子整体可以上翻折叠，便携不占用空间
3、座板：坐板采用HD-PE工程塑料，可上翻，强度好,触感舒适,易清洁。
4、脚垫：脚垫是由加大橡胶脚垫，脚垫内衬钢片经久耐用。
5、座板后端到墙距离分为S码：17cm、M码：22cm、L码28cm，使用者可根据实际需要的安装距离选择合适的尺寸。</t>
  </si>
  <si>
    <t>二、如
厕洗浴
设备改造</t>
  </si>
  <si>
    <t>8</t>
  </si>
  <si>
    <t>6972165438668</t>
  </si>
  <si>
    <t>科堡</t>
  </si>
  <si>
    <t>拆除旧的蹲便器，安装陶瓷坐便马桶
坑距：300/400MM；瓷体采用高压注浆工 艺成型瓷体密度非常大，超低吸水率；抗菌智洁釉面，抗菌效果好，全管道施釉，不挂污，易洁净，而 且不易堵塞。</t>
  </si>
  <si>
    <t>9</t>
  </si>
  <si>
    <t>适老一体式马桶扶手架</t>
  </si>
  <si>
    <t>32072320250062</t>
  </si>
  <si>
    <t>1、材质：PP+碳钢+TPE；
2、适配马桶缸体座高：370-440MM；
3、可上翻扶手结构方便用户起身、移位，扶手部位采用柔性防滑材质，提升用户舒适度；
4、体积轻巧，曲线设计，造型简洁美观，无需打孔安装，产品直接安装在坐便器与坐便器盖板之间。</t>
  </si>
  <si>
    <t>10</t>
  </si>
  <si>
    <t>智能马桶盖</t>
  </si>
  <si>
    <t>6972165430586</t>
  </si>
  <si>
    <t>1、电源规格 220V~50Hz                              2、加热方式 即热式
3、适用水压 0.1-0.75MPa                           4、加热功率1325W 
5、冲水量 约0.5-0.9L/Min                            6、喷嘴位置调节 ：3档
7、冲水温度调节： 0-3档(31-39C)                       8、坐圈温度调节 暖风温度调节 0-3档(30-41℃) 0-3档(40-55℃)
525x396*157mm</t>
  </si>
  <si>
    <t>11</t>
  </si>
  <si>
    <t>坐便椅</t>
  </si>
  <si>
    <t>6975845600095</t>
  </si>
  <si>
    <t>福仕德</t>
  </si>
  <si>
    <t>1、尺寸:长49CM宽53CM,高78-90CM,折叠后尺寸：52*18*78.5CM,座位高度：42.5-54.5CM高低5档可调，座位宽度：46CM,,安全承重：100KG,净重：7.2KG。
2、以GB/T 24434-2009《座便椅（凳）》国家标准为执行标准，其结构如下：
2．1）椅架; 由Q235B优质高碳钢管焊接而成，抗冲击，韧性强，承重高，钢管规格Φ22.2*1.2mm；采用可折叠结构，携带方便，占地面积小，免工具安装，方便使用，整体高度五档可调节。 表面采用高温粉体烤漆处理。
2．2）座便器：厕板马桶均采用HD-PE工程塑料.厕板为两层吹塑而成,强度好,触感舒适,易清洁。
2．3）桶：直径26CM，圆形加厚PVC光面桶，无味防裂。
2．4）扶手：PE防水扶手。
2．5）脚垫：采用弹性、耐磨、表面摩擦系数较高的防滑橡胶材料脚垫里面有铁,垫片防止穿透脚垫，耐用，防滑。</t>
  </si>
  <si>
    <t>12</t>
  </si>
  <si>
    <t xml:space="preserve">1、材质：不锈钢龙骨、不锈钢底座。
2、内衬龙骨：不锈钢¢28管，两头不锈钢垫片满焊处理。
3、外层材料：采用Φ35*3.5mm纯黄色或者纯白色ABS或者尼龙原装环保料，不能是米白色或者米黄色回收料生产，外表面只有6条防滑颗粒，并且面管两端人工倒角，使用中安全舒话避免划伤。                               4、规格为盖外尺430mm                              
</t>
  </si>
  <si>
    <t>重复</t>
  </si>
  <si>
    <t>13</t>
  </si>
  <si>
    <t>1、材质：不锈钢龙骨、不锈钢底座。
2、内衬龙骨：不锈钢¢28管，两头不锈钢垫片满焊处理。
3、外层材料：采用Φ35*3.5mm纯黄色或者纯白色ABS或者尼龙原装环保料，不能是米白色或者米黄色回收料生产，外表面只有6条防滑颗粒，并且面管两端人工倒角，使用中安全舒话避免划伤。                               4、规格为盖外尺500*700mm                        
5、耐冲击性能合格检测，大肠杆菌，金黄色葡萄球菌等抗菌检测率必须在99.9%以上</t>
  </si>
  <si>
    <t>14</t>
  </si>
  <si>
    <t>U形上翻扶手</t>
  </si>
  <si>
    <t>32072320258849</t>
  </si>
  <si>
    <t>1、材质：不锈钢龙骨、不锈钢304底座。
2、内衬龙骨：不锈钢¢28管，两头不锈钢垫片满焊处理。
3、外层材料：采用Φ35*3.5mm纯黄色或者纯白色ABS或者尼龙原装环保料，不能是米白色或者米黄色回收料生产，外表面只有6条防滑颗粒，并且面管两端人工倒角，使用中安全舒话避免划伤。                               4、规格为中心600*700mm                                                                                                                                                               5、耐冲击性能合格检测，大肠杆菌，金黄色葡萄球菌等抗菌检测率必须在99.9%以上，需提供具备CMA和CNAS国家授权资质的第三方检测报告复印件，原件备查。                                                 6、弯头带卡槽，面管带卡槽，垫圈为￠38*6mm带卡槽防止扶手使用中扶手和弯头转动，防止使用者摔伤。   
7、弯头和面管连接处采用Ф38*6mm夜光垫圈，具有夜光功能，能防止面管跑偏，防止弯头和面管有落差，避免弯头毛刺勾手，避免面管毛刺勾手。
8、扶手厂家必须通过IS09001、CE,ISO13485医疗器械备案证书,必须获得省科技型企业和国家级高新技术企业双证书</t>
  </si>
  <si>
    <t>15</t>
  </si>
  <si>
    <t>洗澡椅</t>
  </si>
  <si>
    <t>32072320250033</t>
  </si>
  <si>
    <t>1、产品规格：412x560x682mm                 2、产品净重：2.70kg
3、产品承重：100kg                                     4、纸箱规格：590x110x390mm
5、主架材质表面：铝合金材质，阳极氧化塑胶配件材质：高密度PE+PP+EVA+TPR产品结构特点：
6、坐垫五档高度调节，坐垫高度范围（380-500）mm
7、EVA泡棉扶手套，起身抓取防滑，使用更舒适。
8、带孔防滑坐板，排水更快捷。
9、防滑背板，支撑腰部更舒适。
10、脚垫使用TPR橡胶，更大程度防滑。
11、产品总重量不超过3KG，移动、携带方便。                       
12、采用全组装式安装，无任何焊接处理。</t>
  </si>
  <si>
    <t>16</t>
  </si>
  <si>
    <t>折叠洗澡椅</t>
  </si>
  <si>
    <t>32072320258933</t>
  </si>
  <si>
    <t>1、尺寸：545*545*778（展开）                            2、材质：椅架高强度铝合金，规格￠29*1.5mm和￠25.2*1.5mm表面喷塑处理，座板和靠背材质为高密度PE，扶手材质为加强尼龙。
2、防霉防滑TPE材质脚垫,座板和靠背可加装EVA软垫                                                       3、座板高度六档调节：345mm-445mm
4、产品承重100kg以上，</t>
  </si>
  <si>
    <t>17</t>
  </si>
  <si>
    <t>坐式淋浴器</t>
  </si>
  <si>
    <t>6978371038028</t>
  </si>
  <si>
    <t>鹭氧</t>
  </si>
  <si>
    <t>元/台</t>
  </si>
  <si>
    <t>1、坐立两用、 自由调节角度、可折叠、
三种出水方式；可站可坐，不占空间
2、包裹式洗浴、多角度雾化喷淋出水；用多喷头喷  淋臂设计可随意调节角度，雾状喷水方式，方便老人 洗浴。
3、铝合金支臂、180 °自由调节喷淋臂、多功能手持 花洒、动感肩喷；
4、40 °C 恒温阀芯、 自动感温调节出水；  5、加宽安全座椅、不打滑，承重》100kg。</t>
  </si>
  <si>
    <t>18</t>
  </si>
  <si>
    <t>洗澡床</t>
  </si>
  <si>
    <t>32072320250011</t>
  </si>
  <si>
    <t>宇沐</t>
  </si>
  <si>
    <t>1、便携式老人沐浴充气床                                 2、充气床+气泵+电动花洒
3、环保PVC材质</t>
  </si>
  <si>
    <t>19</t>
  </si>
  <si>
    <t>智能便携洗浴机</t>
  </si>
  <si>
    <t>32072320250186</t>
  </si>
  <si>
    <t>作为</t>
  </si>
  <si>
    <t>1、便携设计重仅4.8kg
2、污水回吸滴水不漏                                      3、移动式洗浴系统安全可靠
4、水箱外挂快捷给水                                    5、洗头/洗浴/淋浴喷头随意切换
6、尺寸：406*208*356mm                                  7、污水箱容量：5.2L</t>
  </si>
  <si>
    <t>20</t>
  </si>
  <si>
    <t>装配式卫生间一体化改造</t>
  </si>
  <si>
    <t>32072320250012</t>
  </si>
  <si>
    <t>元/平方米</t>
  </si>
  <si>
    <t>拆除浴缸/淋浴房/原老旧设施进行卫生间整体改造，包含过程中所必需的安装吊顶、墙面出新、防滑地面以及照明、取暖、水电线路管道等辅材物品，让老年人洗浴、如厕更安全、更便捷。</t>
  </si>
  <si>
    <t>21</t>
  </si>
  <si>
    <t>恒温花洒</t>
  </si>
  <si>
    <t>32072320258110</t>
  </si>
  <si>
    <t>班尼尔</t>
  </si>
  <si>
    <t>元/套</t>
  </si>
  <si>
    <t>1、表面拉丝处理                                2、1.5m304不锈钢花洒软管                        3、304不锈钢五功能手洒</t>
  </si>
  <si>
    <t>22</t>
  </si>
  <si>
    <t>抽拉式水龙头</t>
  </si>
  <si>
    <t>32072320258005</t>
  </si>
  <si>
    <t>1、材质：304不锈钢                                       2、阀芯：陶瓷阀芯
3、工艺：拉丝处理
4、抽拉长度：66.5cm</t>
  </si>
  <si>
    <t>23</t>
  </si>
  <si>
    <t>一字扶手</t>
  </si>
  <si>
    <t xml:space="preserve">握杆外层为弹性TPE,,外径38mm,颜色蓝白色或者黄白色，邵氏硬度为50度-60度;芯材为高强度铝合金壁厚2mm, 6条内加强筋，5条外加强筋;弯头连接件采用ABS两次注塑成型，扶手防转动、符合人体工学环状凹凸握手纹设计，皮纹表层，安全防滑,绝缘底座中间螺丝固定，上下左右都有月牙型卡槽，保证不脱落，安装孔位采用椭圆形结构，避免打孔偏差，装饰盖采用旋转卡槽固定，不易脱落
</t>
  </si>
  <si>
    <t>24</t>
  </si>
  <si>
    <t>135°扶手</t>
  </si>
  <si>
    <t>32072320250008</t>
  </si>
  <si>
    <t xml:space="preserve">握杆外层为弹性TPE,外径38mm,颜色蓝白色或者黄白色，邵氏硬度为50度-60度;芯材为高强度铝合金壁厚2mm, 6条内加强筋，5条外加强筋;加强部分外层采用ABS尼龙料，内管采用直径28不锈钢管，弯头连接件采用ABS两次注塑成型，握杆防转动、符合人体工学环状凹凸握手纹设计，皮纹表层，安全防滑,绝缘底座中间螺丝固定，上下左右都有月牙型卡槽，保证不脱落，安装孔位采用椭圆形结构，避免打孔偏差，装饰盖采用旋转卡槽固定，不易脱落
</t>
  </si>
  <si>
    <t>25</t>
  </si>
  <si>
    <t>T字型扶手</t>
  </si>
  <si>
    <t>26</t>
  </si>
  <si>
    <t>适老台盆和镜柜</t>
  </si>
  <si>
    <t>元/组</t>
  </si>
  <si>
    <t>1、镜柜尺寸：800*600*130mm                               2、洗盆：780*520mm 
3、柜子：多层板，740*440*440</t>
  </si>
  <si>
    <t>27</t>
  </si>
  <si>
    <t>厨房适老吊柜</t>
  </si>
  <si>
    <t>32072320250014</t>
  </si>
  <si>
    <t>根据实际尺寸定制
吊柜可上升、下降和暂停，吊篮垂直升降、免开柜门，方便老年人放/取物。</t>
  </si>
  <si>
    <t>三、厨
房设备改造</t>
  </si>
  <si>
    <t>28</t>
  </si>
  <si>
    <t>适老灶台</t>
  </si>
  <si>
    <t>32072320250026</t>
  </si>
  <si>
    <t>柜体具备自由升降或留出容膝空间、低位灶台等，方便轮椅进入或矮小老人适用。包含油烟机、燃气灶、水池、水龙头、调料柜</t>
  </si>
  <si>
    <t>29</t>
  </si>
  <si>
    <t>适老操作台</t>
  </si>
  <si>
    <t>32072320250013</t>
  </si>
  <si>
    <t>定制</t>
  </si>
  <si>
    <t>30</t>
  </si>
  <si>
    <t>适老餐桌</t>
  </si>
  <si>
    <t>32072320250017</t>
  </si>
  <si>
    <t>元/张</t>
  </si>
  <si>
    <t>1、尺寸：80*80*75cm  
2、材质：实木框架采用优质橡胶木 台面圆角木条 
3、功能：实木框架木质细腻、具有较良好的强度性能，良好的抗震力</t>
  </si>
  <si>
    <t>31</t>
  </si>
  <si>
    <t>燃气泄露报警器</t>
  </si>
  <si>
    <t>6933933500511</t>
  </si>
  <si>
    <t>爱牵挂</t>
  </si>
  <si>
    <t>工作电压:220V AC
传输距离：100米（空旷距离）
燃气种类：天然气，在线检测功能
安装方式：壁挂
发射距离：空旷地≤110m，普通障碍距离≤30m
工作电压：AC100~240V
调频方式：ASK</t>
  </si>
  <si>
    <t>32</t>
  </si>
  <si>
    <t>自动熄火保护装置</t>
  </si>
  <si>
    <t>32072320250016</t>
  </si>
  <si>
    <t>1、尺寸：75*115mm                                2、定时关火避免因老年人忘记关闭灶具造成的火灾事故。</t>
  </si>
  <si>
    <t>33</t>
  </si>
  <si>
    <t>防干烧与定时灶具</t>
  </si>
  <si>
    <t>苏泊尔</t>
  </si>
  <si>
    <t>规格：720x420x160mm
参数：灶眼数量：2个
适用气源：液化气 天然气
生产企业：浙江苏泊尔厨卫电器有限公司
产品名称：嵌入式燃气灶
毛重：11.8kg
熄火保护装置：热电偶熄火保护
点火方式：脉冲电子点火
能效等级：一级
净重：9.5kg
额定热负荷：5.2KW
产地：中国大陆
面板材质：钢化玻璃
材质：钢化玻璃
气灶结构：台嵌两用
进风方式：全进风</t>
  </si>
  <si>
    <t>34</t>
  </si>
  <si>
    <t>手摇护理床</t>
  </si>
  <si>
    <t>32072320254530</t>
  </si>
  <si>
    <t>凯尚</t>
  </si>
  <si>
    <t xml:space="preserve">1、规格:L2040^*W960*H500mm
2、床头、床尾  护板包围采用木质，护板 外形美观，装卸自如，抗冲击性、耐热性、耐低温性、耐化学药品性及电气性能优良。材质：颗粒板。
3、床面采用优质无缝碳钢厚度1.0mm，便于透气并具有防滑功能。表面无焊点，背部有钢管加强筋，采用双支撑结构，延长
4、床体骨架采用40*80*1.0mm的成型方管焊接而成。先进的焊接工艺，焊接质量优质，床体坚固，整体承载≥240kg。
5、整体床体采用环保抛丸除锈，静电喷涂等一系列工艺，全自动流水喷涂线，色泽鲜亮，附着牢固。
6、护栏采用折叠式木纹5档护栏，下管管材为优质碳钢材质，连接件优质碳钢材质，立柱采用优质铝合金管材，坚固耐用，使用方便。
7、配置隐藏式摇把，可以隐藏于床体，避免不必要的伤害，方便护理人员操作，具有双向极限保护设置。不变形，回旋体为锌合金压铸工艺，丝杠结合部采用优质45#钢材加工制作的母，与丝杠密切咬合密切、有效地防止磨损、噪音小，寿命长。    
8、靠背：靠背：0-80±5。腿部：0-25±5
9.床垫采用防水布料 美观大方透气性好  内部采用40mm棕垫20mm厚高密度人造棉 回弹性好
10.脚轮采用万向双排轮带4轮刹车功能 美观大方 方便拆卸。
</t>
  </si>
  <si>
    <t>四、卧室改造</t>
  </si>
  <si>
    <t>35</t>
  </si>
  <si>
    <t>电动护理床</t>
  </si>
  <si>
    <t>32072320254528</t>
  </si>
  <si>
    <t>规格:L2030×W960×H500mm（±50mm）
1、床头、床尾采用木质床头包围板，外形美观，装卸自如，抗冲击性、耐热性、耐低温性、耐化学药品性及电气性能优良。材质:颗粒板
2、床面采用优质碳钢条形板冲压成型，厚度0.8mm，多气孔设计，便于透气并具有防滑功能。表面无焊点，背部有钢管加强筋，采用支撑卸力结构，延长病床寿命。
3、床体骨架采用40*80*1.0mm的成型方管焊接而成.先进的焊接工艺.焊接质量优质.床体坚固.静态可承载≥260kg;
4、整床经多次表面处理后静电喷塑，使其具有更完美的外观和极强的耐化学腐蚀性，喷塑材料环保无毒。
5、护栏采用铝合金材料，五档不锈钢立柱上下连接件采用一次冲压成形钢件，配有防松紧固件， 开关精心设计确保长期使用的安全性，护栏外表没有焊接点， 外形美观，操作自如，坚固耐用，清洗方便，独特的防夹手设计，与床框平齐。
6、四轮采用125mm豪华静音轮，.独立刹车稳定灵活、方便.防水、防尘.双轮饼设计以增加着地面积.增加稳定性。 
7、安全电压电机二组，控制盒一组， 全方位手持控制面板.可完成背部折起、腿部折起、二项功能。 
8、电机：采用优质电机，低噪音，性能稳定，推力达6000N
9、调节范围：背板折起最大角度75±2°，腿板折起最大角度30±2°，
10、8厘米床垫：4分棕丝 + 4分海绵，防水面料，与床适应可三折。</t>
  </si>
  <si>
    <t>36</t>
  </si>
  <si>
    <t>床边扶手</t>
  </si>
  <si>
    <t>32072320258916</t>
  </si>
  <si>
    <t>1、产品介绍：一种高度可调多场景独立应用的无障碍扶手；                                              2、产品参数：产品总长：600mm、总宽：500mm 、总高:700-850mm（高度范围内免工具无极调节）；3阶高度设计，第一阶高：390mm、第二阶高：600mm、第三阶高：700mm实现由站到蹲，由蹲到站 都的着力点；                             3、产品材质：扶手部份采用ABS防滑管+201不锈钢内衬组合（颜色、材质可选），底座为高强度碳钢喷塑，底板四周可选配包边条。</t>
  </si>
  <si>
    <t>37</t>
  </si>
  <si>
    <t>防压疮坐垫</t>
  </si>
  <si>
    <t>32072320250048</t>
  </si>
  <si>
    <t>优迪康</t>
  </si>
  <si>
    <t>1、尺寸：46.8cm*46.8cm                                     2、材质:优质PVC材质;轻巧耐拉伸，承重。3、效果佳:25个2.5cm内径小孔，均匀分布在坐垫上，与气室交错形成波浪凹凸表层，分散臀部、腿部的压力，更加透气；承重100kg；配备专用打气筒，充气方便快捷。</t>
  </si>
  <si>
    <t>38</t>
  </si>
  <si>
    <t>防压疮靠垫</t>
  </si>
  <si>
    <t>32072320250035</t>
  </si>
  <si>
    <t>特佰汇</t>
  </si>
  <si>
    <t>1、尺寸： 60cm*25cm*20cm 
2、高密度海绵弹性好 内置高密度海绵填充，弹性好，不塌陷，不易变形隐藏式拉链，美观大方，轻轻一拉，即可拆洗。 人体工和学设计，贴合人体曲线,使用更舒适贴心。</t>
  </si>
  <si>
    <t>39</t>
  </si>
  <si>
    <t>防压疮床垫</t>
  </si>
  <si>
    <t>心梦缘</t>
  </si>
  <si>
    <t>尺寸：195cm×90cm（充气前）
1、床垫由优质无毒性的医用尼龙布料贴乙烯聚合物制成，柔软舒适，防水、防霉、抗茵，不含任何剌激皮肤的有害物质，保持卧床使用者皮肤干爽。具有阻燃性，经久耐用、不易老化，易清洁保养。
2、防褥疮床垫由床垫和充气泵两部分组成，交替式床垫充气泵内设有配气机构，以一定的交换频率驱动两组气路;床垫由两组相互独立的气囊组成，分别与气泵的两组气路接通，每组由11个气囊组成(共22条,高不小于7.5cm条形管)，有规律的交替供气造成气垫的循环波动，形成表面悬浮的减压效果，使患者肌肉组织经常变换受压部位，免于长时间积压在同一点上，促进血液循环，避免人体静、动脉受过量压力而无法正常交换氧气及养分，从而有效地防止褥疮的形成。气囊之间可独立工作,若其中的气囊有破损可单独更换，不影响床垫整体的正常运作。
3、充气泵为安全型圆棱角设计、调节旋钮简单易用、采用高性能的压缩机内芯,低能耗，低噪音、连续运行、性能稳定。
4、工作气压: 4kpa-14kpa；气腔压力:≥5-14kpa。
5、电源条件:额定电源电压: AC220V，额定电源频率:50Hz，输入功率:7VA。
6、安全分类:所属的类为II类所属的型为B型。
7、整体受压重量不小于135kg。</t>
  </si>
  <si>
    <t>40</t>
  </si>
  <si>
    <t>适老床头柜</t>
  </si>
  <si>
    <t>32072320250009</t>
  </si>
  <si>
    <t xml:space="preserve">1、尺寸：45*40*60；                                      2、基材：面板厚度18mm；采用国家E1级环保生态板，边角处采用倒圆工艺，板材的封边，优质工艺的封边细腻、光滑、手感好，封线平直光滑，接头精细。专业厂用直线封边机器一次完成工序，涂胶均匀，压力稳定                                3、封边条：全部采用2厘近色PVC封边条；                           4、国产优质品牌五金；                                                                        </t>
  </si>
  <si>
    <t>41</t>
  </si>
  <si>
    <t>助起床垫</t>
  </si>
  <si>
    <t>32072320250002</t>
  </si>
  <si>
    <t>1、产品名称：起背辅助器                               2、产品尺寸：1200*90/80（宽度80/90两个尺寸可选）
3、焊接方式：二氧化碳气体保护焊                            4、外表：静电喷涂
5、起背角度：85℃
6、安全承重：90公斤                               7、包装尺寸：92*72*20
8、重量：16公斤左右
9、床垫材质：特定高密度海绵                              10、床垫套：亚麻布料
11、枕头：真空高弹枕头                                 12、电机：普斯瑞电机（有线遥控）</t>
  </si>
  <si>
    <t>42</t>
  </si>
  <si>
    <t>适老化净味透气
床垫</t>
  </si>
  <si>
    <t>32072320250006</t>
  </si>
  <si>
    <t>迪芙伦特</t>
  </si>
  <si>
    <t>1、材质：TPE                                         2、5倍拉伸 1秒快速回弹，性能稳定持久
不易变形 能迅速恢复原状
3、尺寸：90*60cm</t>
  </si>
  <si>
    <t>43</t>
  </si>
  <si>
    <t>坠床监测雷达</t>
  </si>
  <si>
    <t>32072320257190</t>
  </si>
  <si>
    <t>精华隆</t>
  </si>
  <si>
    <t>不涉及个人隐私，非接触 24 小时持续监测
基于边缘计算与感知技术 
可探测生命体征数据，老年人在床离床情况，呈现人体运动、存在和静止呼吸频率（波形）、心率、所在位置、体动指数等 
支持驻留判断、超时存在报警、坠床告警、跌倒预警，活动专状态
探测区域设定，可壁挂、吸顶安装 
支持远程设置参数，可远程 OTA 在线升级固件 
抗干扰性能强,低功耗、低辐射传输速率高
技术参数：
产品尺寸:φ100mm*37.5mm
工作电压:DC 12V
工作电流:≤0.8A
通讯方式:WIFI/BLE(蓝牙)
工作频率:60GHz
安装方式:顶装/平装
安装高度:顶装：2.2米-3.0米，推荐2.4米
         平装：1.35米-1.5米，推荐1.35米
探测范围:顶装：顶装：雷达正下方投影面积约4米*4米
平装：以雷达为中心，左右3米*正前方4米区域
人员状态:有人/无人
活动状态:活动状态
坠床报警:确认坠床
工作温度:-20℃～50℃
工作湿度:≤95%(无凝结)</t>
  </si>
  <si>
    <t>44</t>
  </si>
  <si>
    <t>感应小夜灯</t>
  </si>
  <si>
    <t>永弘</t>
  </si>
  <si>
    <t>1、高强度抗冲击耐温ABS材质，
2、led灯珠、三挡调光，低能耗0.6W，充电款。
3、无需布线，安装方便，可挂、可摆放、可贴                                                                           4、感应距离是正面100度，3-7米以内，人离开，缓慢自动熄灭</t>
  </si>
  <si>
    <t>五、物
理环境
改造</t>
  </si>
  <si>
    <t>45</t>
  </si>
  <si>
    <t>猫耳朵（起夜灯）</t>
  </si>
  <si>
    <t>32072320250050</t>
  </si>
  <si>
    <t>朗美</t>
  </si>
  <si>
    <t>1、外形尺寸:96*92*29mm；                         2、灯罩材质:ABS+PC；                                 3、输入输出电压:5 (V)1A；                                4、感应开关：开，关，感应；                                    5、亮度开关：三档可调，（20%，50%，100%）                            6、电池容量：600毫安；                                              7、灯光颜色:暖光
8、光源功率:0.6W (W)                                           9、充电： USB （TYPE-C口）
10、净重：93g</t>
  </si>
  <si>
    <t>46</t>
  </si>
  <si>
    <t>电源插座及开关改造</t>
  </si>
  <si>
    <t>施耐德</t>
  </si>
  <si>
    <t>根据现场实际环境配置开关面板，可选择 一开五孔、单双开关、五孔插座、一开单控等；产品 质感细腻，易清洁，防老化开裂，不易变黄；一体化 网格底座，抗冲击力强；插套组件防锈蚀、耐插拔、 防电火花，防火阻燃安全性能好。</t>
  </si>
  <si>
    <t>47</t>
  </si>
  <si>
    <t>防撞角</t>
  </si>
  <si>
    <t>32072320250021</t>
  </si>
  <si>
    <t>科巢</t>
  </si>
  <si>
    <t>1、NBR（丁腈橡胶）材质，适用于家具及 墙壁阳角处粘贴，尺寸可定制。
2、用于保护尖锐家居的角落，以防撞伤。</t>
  </si>
  <si>
    <t>48</t>
  </si>
  <si>
    <t>防撞条</t>
  </si>
  <si>
    <t>32072320250022</t>
  </si>
  <si>
    <t>49</t>
  </si>
  <si>
    <t>提示标志</t>
  </si>
  <si>
    <t>32072320250023</t>
  </si>
  <si>
    <t>50</t>
  </si>
  <si>
    <t>换鞋凳</t>
  </si>
  <si>
    <t>32072320250003</t>
  </si>
  <si>
    <t>1、尺寸：60*40*60  
2、材质：进口橡胶木 科技皮 高密度原生海绵  
3、功能：防水防污耐磨</t>
  </si>
  <si>
    <t>51</t>
  </si>
  <si>
    <t>适老桌</t>
  </si>
  <si>
    <t>32072320250004</t>
  </si>
  <si>
    <t>1、尺寸：80*80*75cm   
2、材质：实木框架采用优质橡胶木 台面圆角木条 
3、功能：实木框架木质细腻、具有较良好的强度性能，良好的抗震力 台面无缝拼接边角处采用倒圆工艺</t>
  </si>
  <si>
    <t>52</t>
  </si>
  <si>
    <t>适老椅</t>
  </si>
  <si>
    <t>32072320250005</t>
  </si>
  <si>
    <t>1、尺寸：长：54cm*宽52cm*高85cm          
2、材质：进口橡胶木                     
3、流线型优雅扶手，表面圆润光滑，稳固椅腿，实木打造，木纹清晰，抗磨耐腐，牢固耐用。</t>
  </si>
  <si>
    <t>53</t>
  </si>
  <si>
    <t>电动升降晾衣架</t>
  </si>
  <si>
    <t>32072320251018</t>
  </si>
  <si>
    <t>贵太太</t>
  </si>
  <si>
    <t>1、机身尺寸(长宽厚)                            2、1100x300x80mm
3、升降高度:1150mm                                      4、升起总厚度:160mm
5、电机功率:155W                                                6、照明功率:24W
7、晾杆宽度:560mm                                       8、伸缩杆长度:1150-2200mm</t>
  </si>
  <si>
    <t>54</t>
  </si>
  <si>
    <t>助起沙发</t>
  </si>
  <si>
    <t>32072320259401</t>
  </si>
  <si>
    <t>匠品坊</t>
  </si>
  <si>
    <t>尺寸78*95*103/78*162*80cm
电动助力起身：轻松坐/起
45°助起站功能：坐起站腰和腿无需受力
多区撑腰靠背、不留缝隙更贴合
坐躺随心：110°-160°调节
上下档位大按键操作简单：老人好上手</t>
  </si>
  <si>
    <t>55</t>
  </si>
  <si>
    <t>一键呼叫装置</t>
  </si>
  <si>
    <t>6933933500542</t>
  </si>
  <si>
    <t>无线传输方式：433M(可连接HA07X报警主机)
按键：SOS键 + 拉绳键
功能：连接报警主机实现报警
纽扣电池，可待机3年
产品规格：70*70*10mm</t>
  </si>
  <si>
    <t>六、智能监测跟进</t>
  </si>
  <si>
    <t>56</t>
  </si>
  <si>
    <t>人体感应探测器及响应服务</t>
  </si>
  <si>
    <t>6933933500528</t>
  </si>
  <si>
    <t xml:space="preserve">传输距离：100米（空旷距离）
低电压报警功能
在线检测功能
探测距离：12M/8M（广角/幕帘）
安装方式：壁挂
发射距离：空旷地≤110m，普通障碍距离≤30m
工作电压：3V
电池规格和容量：7号AAA电池
电池使用个数：2个
电量使用时长：1年以上
低压：低压提醒
调频方式：ASK
探测角度：广角110°/幕帘15° </t>
  </si>
  <si>
    <t>57</t>
  </si>
  <si>
    <t>门磁开关</t>
  </si>
  <si>
    <t>6933933500504</t>
  </si>
  <si>
    <t>传输距离：100米（空旷距离）
低电压报警，在线检测，防拆报警
门窗开关检测功能，门磁开合距离：1.5厘米
安装方式：粘贴式，
发射距离：空旷地≤110m，普通障碍距离≤30m
工作电压：3V
电池规格和容量：纽扣电池，电池使用个数：1个
电量使用时长：1年以上
低压：低于2.4V发射低压，防拆：有防拆
调频方式：ASK</t>
  </si>
  <si>
    <t>58</t>
  </si>
  <si>
    <t>闪光门铃</t>
  </si>
  <si>
    <t>恒驰</t>
  </si>
  <si>
    <t>发射器功耗:&lt;10mw
(频谱仪天线合测试，CE限值)
电池寿命:每天20次估算，约1-2年
无线距离:空旷地约300米，
室内-含障碍物约20-50米
工作温度:-20-60C
发射频率:433.92MHz
按压按键：响铃提醒
按键按压触发加密信号，响铃接收信号发声提醒无需任何网络供电方式:12V23A碱性电池</t>
  </si>
  <si>
    <t>59</t>
  </si>
  <si>
    <t>溢水报警器</t>
  </si>
  <si>
    <t>6933933500535</t>
  </si>
  <si>
    <t xml:space="preserve">检测房屋水浸
传输距离：100米（空旷距离）
低电压报警功能
在线检测功能
安装方式：粘贴式壁挂
发射距离：空旷地≤110m，普通障碍距离≤30m
工作电压：3V 
电池规格和容量：3V纽扣电池
电池使用个数：1个 
电量使用时长：1年以上
低压：低电压提醒
防拆：无防拆
调频方式：ASK </t>
  </si>
  <si>
    <t>60</t>
  </si>
  <si>
    <t>烟雾报警器</t>
  </si>
  <si>
    <t>6933933500559</t>
  </si>
  <si>
    <t>监控范围：20-40平米
安装方式：吸顶
发射距离：空旷地≤110m，普通障碍距离≤30m 
电池规格：9V碱性电池
电池使用个数：1个 
电量使用时长：1年以上
低压：低电压提醒
防拆：无防拆 
调频方式：ASK</t>
  </si>
  <si>
    <t>61</t>
  </si>
  <si>
    <t>电力脉象仪</t>
  </si>
  <si>
    <t>32072320250024</t>
  </si>
  <si>
    <t>千居智</t>
  </si>
  <si>
    <t xml:space="preserve">1、支持4G通讯；
2、可对老人主动用电间隔过长、特定设备运行过久等异常行为进行报警，并将报警上报至平台；
3、支持漏电、短路、线路温度过高、线路老化、过载（超负荷）等电气安全异常报警。对漏电的异常报警可精确到具体电器；
含2年网络服务，免费提供管理后台，具备与民政养老服务管理平台数据对接能力。
（适用于独居老人选择）
</t>
  </si>
  <si>
    <t>62</t>
  </si>
  <si>
    <t>智能监控摄像头</t>
  </si>
  <si>
    <t>32072320253000</t>
  </si>
  <si>
    <t>乐橙</t>
  </si>
  <si>
    <r>
      <rPr>
        <sz val="11"/>
        <color rgb="FF000000"/>
        <rFont val="宋体"/>
        <charset val="134"/>
      </rPr>
      <t xml:space="preserve">1、采用高性能五百万像素 1/3.06 英寸 CMOS 图像传感器，低照度效果好，图像
清晰度高
</t>
    </r>
    <r>
      <rPr>
        <sz val="11"/>
        <color rgb="FF000000"/>
        <rFont val="Symbol"/>
        <charset val="134"/>
      </rPr>
      <t>2</t>
    </r>
    <r>
      <rPr>
        <sz val="11"/>
        <color rgb="FF000000"/>
        <rFont val="宋体"/>
        <charset val="134"/>
      </rPr>
      <t xml:space="preserve">、可输出 500 万（2880x1620）@15fps
</t>
    </r>
    <r>
      <rPr>
        <sz val="11"/>
        <color rgb="FF000000"/>
        <rFont val="Symbol"/>
        <charset val="134"/>
      </rPr>
      <t>3</t>
    </r>
    <r>
      <rPr>
        <sz val="11"/>
        <color rgb="FF000000"/>
        <rFont val="宋体"/>
        <charset val="134"/>
      </rPr>
      <t xml:space="preserve">、支持 H.265 编码，压缩比高，超低码流
</t>
    </r>
    <r>
      <rPr>
        <sz val="11"/>
        <color rgb="FF000000"/>
        <rFont val="Symbol"/>
        <charset val="134"/>
      </rPr>
      <t>4</t>
    </r>
    <r>
      <rPr>
        <sz val="11"/>
        <color rgb="FF000000"/>
        <rFont val="宋体"/>
        <charset val="134"/>
      </rPr>
      <t xml:space="preserve">、最大红外监控距离 20 米
</t>
    </r>
    <r>
      <rPr>
        <sz val="11"/>
        <color rgb="FF000000"/>
        <rFont val="Symbol"/>
        <charset val="134"/>
      </rPr>
      <t>5</t>
    </r>
    <r>
      <rPr>
        <sz val="11"/>
        <color rgb="FF000000"/>
        <rFont val="宋体"/>
        <charset val="134"/>
      </rPr>
      <t xml:space="preserve">、支持 2.4G Wi-Fi
</t>
    </r>
    <r>
      <rPr>
        <sz val="11"/>
        <color rgb="FF000000"/>
        <rFont val="Symbol"/>
        <charset val="134"/>
      </rPr>
      <t>6</t>
    </r>
    <r>
      <rPr>
        <sz val="11"/>
        <color rgb="FF000000"/>
        <rFont val="宋体"/>
        <charset val="134"/>
      </rPr>
      <t xml:space="preserve">、支持 3D 降噪适用不同监控环境
</t>
    </r>
    <r>
      <rPr>
        <sz val="11"/>
        <color rgb="FF000000"/>
        <rFont val="Symbol"/>
        <charset val="134"/>
      </rPr>
      <t>7</t>
    </r>
    <r>
      <rPr>
        <sz val="11"/>
        <color rgb="FF000000"/>
        <rFont val="宋体"/>
        <charset val="134"/>
      </rPr>
      <t xml:space="preserve">、支持 2.4 寸屏幕（分辨率：240*320），支持双向视频对讲，按键呼叫、语音控制等
</t>
    </r>
    <r>
      <rPr>
        <sz val="11"/>
        <color rgb="FF000000"/>
        <rFont val="Symbol"/>
        <charset val="134"/>
      </rPr>
      <t>8</t>
    </r>
    <r>
      <rPr>
        <sz val="11"/>
        <color rgb="FF000000"/>
        <rFont val="宋体"/>
        <charset val="134"/>
      </rPr>
      <t xml:space="preserve">、支持 H.265、H.264，灵活编码，适用不同带宽和存储环境
</t>
    </r>
    <r>
      <rPr>
        <sz val="11"/>
        <color rgb="FF000000"/>
        <rFont val="Symbol"/>
        <charset val="134"/>
      </rPr>
      <t>9</t>
    </r>
    <r>
      <rPr>
        <sz val="11"/>
        <color rgb="FF000000"/>
        <rFont val="宋体"/>
        <charset val="134"/>
      </rPr>
      <t xml:space="preserve">、支持 AI 智能检测（人形、宠物）、智能跟踪、异常音报警、设备提示音开关、
红外灯开关、远程重启等
</t>
    </r>
    <r>
      <rPr>
        <sz val="11"/>
        <color rgb="FF000000"/>
        <rFont val="Symbol"/>
        <charset val="134"/>
      </rPr>
      <t>10</t>
    </r>
    <r>
      <rPr>
        <sz val="11"/>
        <color rgb="FF000000"/>
        <rFont val="宋体"/>
        <charset val="134"/>
      </rPr>
      <t xml:space="preserve">、支持 256G SD 卡，内置 MIC 和 Speaker
</t>
    </r>
    <r>
      <rPr>
        <sz val="11"/>
        <color rgb="FF000000"/>
        <rFont val="Symbol"/>
        <charset val="134"/>
      </rPr>
      <t>11</t>
    </r>
    <r>
      <rPr>
        <sz val="11"/>
        <color rgb="FF000000"/>
        <rFont val="宋体"/>
        <charset val="134"/>
      </rPr>
      <t>、支持 DC5V/1.5A 供电方式</t>
    </r>
  </si>
  <si>
    <t>63</t>
  </si>
  <si>
    <t>跌倒监测雷达</t>
  </si>
  <si>
    <t>6933933501075</t>
  </si>
  <si>
    <r>
      <rPr>
        <sz val="11"/>
        <rFont val="微软雅黑"/>
        <charset val="134"/>
      </rPr>
      <t xml:space="preserve">主机尺寸：直径82mm*27mm
主机材质：ABS+PC
电源：DC12V(线长4M)
通讯方式：NB-IOT
工作电流：260mA
传感器：60GHz毫米波雷达传感器 + 双元热释电红外传感器
</t>
    </r>
    <r>
      <rPr>
        <sz val="11"/>
        <color indexed="10"/>
        <rFont val="微软雅黑"/>
        <charset val="134"/>
      </rPr>
      <t>*含卡，包含3年使用通讯费</t>
    </r>
  </si>
  <si>
    <t>64</t>
  </si>
  <si>
    <t>生命体征监测雷达</t>
  </si>
  <si>
    <t>6933933501457</t>
  </si>
  <si>
    <t xml:space="preserve">适用人群：独居/空巢/孤寡/失能、半失能老人
主要功能：超宽带&amp;毫米波雷达技术/医疗级多模态遥感精测/毫米级深层穿透力/抗干扰性能强/双向亲情通话/AI识别语音呼救/433增强无线射频技术/联动多呼叫墙贴报警/心率、呼吸率异常告警/疑似呼吸暂停告警/详细睡眠报告分析/α波助眠音乐/有无人监测/人数监测/翻身次数监测（防褥疮）/长时卧床、离床报警/隐私保护/无辐射影响/多色时尚设计/极简安装/平台管理/API数据对接
安装方式：侧装在卧室床头
探测范围：0.5-3.0米
规格尺寸：机身80*80*30mm，连接线1.5m
通讯制式：4G全网通
供电方式：直流电供电
机身材质：PC+ABS
整机净重：约80g
系统兼容：安卓6.0及以上/IOS 9.0及以上
</t>
  </si>
  <si>
    <t>65</t>
  </si>
  <si>
    <t>生活自助餐具五件套（叉勺碗筷盘）</t>
  </si>
  <si>
    <t>6976105904878</t>
  </si>
  <si>
    <t>爱颐康</t>
  </si>
  <si>
    <t>助餐碗
1、尺寸：直径 13 cm、高 10 cm；
2、材质：碗体食品级塑胶、硅胶吸盘底座；
3、碗盘周围凸起内缩，防止食物溢出；
4、底座吸盘增加稳定性，碗盘不易位移。
助餐盘
1、尺寸：直径 19 cm、高 7 cm；
2、材质：碗体食品级塑胶、硅胶吸盘底座；
3、碗盘周围凸起内缩，防止食物溢出；
4、底座吸盘增加稳定性，碗盘不易位移。
助食筷
1、产品材质：食品级ABS(主体)；
2、规格尺寸：约22CM(长)；
3、适用人群：老年人、残疾
人、中风偏瘫。
助餐叉
1、产品材质：硅胶、304不锈钢；
2、规格尺寸：约24CM(长)叉头最宽度3CM，3.5CM(手柄直径)；
3、适用人群：老年人、残疾人、中风偏瘫；
4、重量：约112克。
助餐勺
1、产品材质：硅胶、304不锈钢；
2、规格尺寸：约24CM(长),勺头最宽度4CM，3.5CM(手柄直径)；
3、适用人群：老年人、残疾人、中风偏瘫；
4、重量：约117克。</t>
  </si>
  <si>
    <t>七、适
老辅具
适配</t>
  </si>
  <si>
    <t>66</t>
  </si>
  <si>
    <t>盒式助听器</t>
  </si>
  <si>
    <t>32072320250025</t>
  </si>
  <si>
    <t>宝尔通</t>
  </si>
  <si>
    <r>
      <rPr>
        <sz val="11"/>
        <color rgb="FF000000"/>
        <rFont val="Microsoft YaHei UI Light"/>
        <charset val="204"/>
      </rPr>
      <t>1.</t>
    </r>
    <r>
      <rPr>
        <sz val="11"/>
        <color rgb="FF000000"/>
        <rFont val="宋体"/>
        <charset val="204"/>
      </rPr>
      <t>带电感</t>
    </r>
    <r>
      <rPr>
        <sz val="11"/>
        <color rgb="FF000000"/>
        <rFont val="Microsoft YaHei UI Light"/>
        <charset val="204"/>
      </rPr>
      <t>,</t>
    </r>
    <r>
      <rPr>
        <sz val="11"/>
        <color rgb="FF000000"/>
        <rFont val="宋体"/>
        <charset val="204"/>
      </rPr>
      <t>可接听电话</t>
    </r>
    <r>
      <rPr>
        <sz val="11"/>
        <color rgb="FF000000"/>
        <rFont val="Microsoft YaHei UI Light"/>
        <charset val="204"/>
      </rPr>
      <t xml:space="preserve">
2.N-H</t>
    </r>
    <r>
      <rPr>
        <sz val="11"/>
        <color rgb="FF000000"/>
        <rFont val="宋体"/>
        <charset val="204"/>
      </rPr>
      <t>微调</t>
    </r>
    <r>
      <rPr>
        <sz val="11"/>
        <color rgb="FF000000"/>
        <rFont val="Microsoft YaHei UI Light"/>
        <charset val="204"/>
      </rPr>
      <t xml:space="preserve">
3.</t>
    </r>
    <r>
      <rPr>
        <sz val="11"/>
        <color rgb="FF000000"/>
        <rFont val="宋体"/>
        <charset val="204"/>
      </rPr>
      <t>大功率</t>
    </r>
    <r>
      <rPr>
        <sz val="11"/>
        <color rgb="FF000000"/>
        <rFont val="Microsoft YaHei UI Light"/>
        <charset val="204"/>
      </rPr>
      <t xml:space="preserve">
</t>
    </r>
    <r>
      <rPr>
        <sz val="11"/>
        <color rgb="FF000000"/>
        <rFont val="宋体"/>
        <charset val="204"/>
      </rPr>
      <t>最大饱和声压级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≤129dB+3dB
</t>
    </r>
    <r>
      <rPr>
        <sz val="11"/>
        <color rgb="FF000000"/>
        <rFont val="宋体"/>
        <charset val="204"/>
      </rPr>
      <t>输出声压级（高频平均值）：</t>
    </r>
    <r>
      <rPr>
        <sz val="11"/>
        <color rgb="FF000000"/>
        <rFont val="Microsoft YaHei UI Light"/>
        <charset val="204"/>
      </rPr>
      <t xml:space="preserve">120dB±4dB
</t>
    </r>
    <r>
      <rPr>
        <sz val="11"/>
        <color rgb="FF000000"/>
        <rFont val="宋体"/>
        <charset val="204"/>
      </rPr>
      <t>平均满档声增益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53dB±5dB
</t>
    </r>
    <r>
      <rPr>
        <sz val="11"/>
        <color rgb="FF000000"/>
        <rFont val="宋体"/>
        <charset val="204"/>
      </rPr>
      <t>谐波失真：不超过</t>
    </r>
    <r>
      <rPr>
        <sz val="11"/>
        <color rgb="FF000000"/>
        <rFont val="Microsoft YaHei UI Light"/>
        <charset val="204"/>
      </rPr>
      <t xml:space="preserve">10%
</t>
    </r>
    <r>
      <rPr>
        <sz val="11"/>
        <color rgb="FF000000"/>
        <rFont val="宋体"/>
        <charset val="204"/>
      </rPr>
      <t>等效输入噪声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≤32dB
</t>
    </r>
    <r>
      <rPr>
        <sz val="11"/>
        <color rgb="FF000000"/>
        <rFont val="宋体"/>
        <charset val="204"/>
      </rPr>
      <t>频率响应</t>
    </r>
    <r>
      <rPr>
        <sz val="11"/>
        <color rgb="FF000000"/>
        <rFont val="Microsoft YaHei UI Light"/>
        <charset val="204"/>
      </rPr>
      <t>(Hz)</t>
    </r>
    <r>
      <rPr>
        <sz val="11"/>
        <color rgb="FF000000"/>
        <rFont val="宋体"/>
        <charset val="204"/>
      </rPr>
      <t>：应不窄于</t>
    </r>
    <r>
      <rPr>
        <sz val="11"/>
        <color rgb="FF000000"/>
        <rFont val="Microsoft YaHei UI Light"/>
        <charset val="204"/>
      </rPr>
      <t>450Hz</t>
    </r>
    <r>
      <rPr>
        <sz val="11"/>
        <color rgb="FF000000"/>
        <rFont val="宋体"/>
        <charset val="204"/>
      </rPr>
      <t>～</t>
    </r>
    <r>
      <rPr>
        <sz val="11"/>
        <color rgb="FF000000"/>
        <rFont val="Microsoft YaHei UI Light"/>
        <charset val="204"/>
      </rPr>
      <t xml:space="preserve">3000Hz
</t>
    </r>
    <r>
      <rPr>
        <sz val="11"/>
        <color rgb="FF000000"/>
        <rFont val="宋体"/>
        <charset val="204"/>
      </rPr>
      <t>额定电流：</t>
    </r>
    <r>
      <rPr>
        <sz val="11"/>
        <color rgb="FF000000"/>
        <rFont val="Microsoft YaHei UI Light"/>
        <charset val="204"/>
      </rPr>
      <t xml:space="preserve">≤10mA
</t>
    </r>
    <r>
      <rPr>
        <sz val="11"/>
        <color rgb="FF000000"/>
        <rFont val="宋体"/>
        <charset val="204"/>
      </rPr>
      <t>适用范围：</t>
    </r>
    <r>
      <rPr>
        <sz val="11"/>
        <color rgb="FF000000"/>
        <rFont val="Microsoft YaHei UI Light"/>
        <charset val="204"/>
      </rPr>
      <t xml:space="preserve">≤110dB
</t>
    </r>
    <r>
      <rPr>
        <sz val="11"/>
        <color rgb="FF000000"/>
        <rFont val="宋体"/>
        <charset val="204"/>
      </rPr>
      <t>使用电池：</t>
    </r>
    <r>
      <rPr>
        <sz val="11"/>
        <color rgb="FF000000"/>
        <rFont val="Microsoft YaHei UI Light"/>
        <charset val="204"/>
      </rPr>
      <t>5#</t>
    </r>
  </si>
  <si>
    <t>67</t>
  </si>
  <si>
    <t>全数字耳背式助听器</t>
  </si>
  <si>
    <t>32072320250027</t>
  </si>
  <si>
    <r>
      <rPr>
        <sz val="11"/>
        <color rgb="FF000000"/>
        <rFont val="Microsoft YaHei UI Light"/>
        <charset val="204"/>
      </rPr>
      <t>1.</t>
    </r>
    <r>
      <rPr>
        <sz val="11"/>
        <color rgb="FF000000"/>
        <rFont val="宋体"/>
        <charset val="204"/>
      </rPr>
      <t>全数字</t>
    </r>
    <r>
      <rPr>
        <sz val="11"/>
        <color rgb="FF000000"/>
        <rFont val="Microsoft YaHei UI Light"/>
        <charset val="204"/>
      </rPr>
      <t>DSP</t>
    </r>
    <r>
      <rPr>
        <sz val="11"/>
        <color rgb="FF000000"/>
        <rFont val="宋体"/>
        <charset val="204"/>
      </rPr>
      <t>系统</t>
    </r>
    <r>
      <rPr>
        <sz val="11"/>
        <color rgb="FF000000"/>
        <rFont val="Microsoft YaHei UI Light"/>
        <charset val="204"/>
      </rPr>
      <t xml:space="preserve">
2.</t>
    </r>
    <r>
      <rPr>
        <sz val="11"/>
        <color rgb="FF000000"/>
        <rFont val="宋体"/>
        <charset val="204"/>
      </rPr>
      <t>音量自动记忆</t>
    </r>
    <r>
      <rPr>
        <sz val="11"/>
        <color rgb="FF000000"/>
        <rFont val="Microsoft YaHei UI Light"/>
        <charset val="204"/>
      </rPr>
      <t xml:space="preserve">
3.3</t>
    </r>
    <r>
      <rPr>
        <sz val="11"/>
        <color rgb="FF000000"/>
        <rFont val="宋体"/>
        <charset val="204"/>
      </rPr>
      <t>种聆听模式</t>
    </r>
    <r>
      <rPr>
        <sz val="11"/>
        <color rgb="FF000000"/>
        <rFont val="Microsoft YaHei UI Light"/>
        <charset val="204"/>
      </rPr>
      <t>,</t>
    </r>
    <r>
      <rPr>
        <sz val="11"/>
        <color rgb="FF000000"/>
        <rFont val="宋体"/>
        <charset val="204"/>
      </rPr>
      <t>满足不同的聆听环境</t>
    </r>
    <r>
      <rPr>
        <sz val="11"/>
        <color rgb="FF000000"/>
        <rFont val="Microsoft YaHei UI Light"/>
        <charset val="204"/>
      </rPr>
      <t xml:space="preserve">
4.4</t>
    </r>
    <r>
      <rPr>
        <sz val="11"/>
        <color rgb="FF000000"/>
        <rFont val="宋体"/>
        <charset val="204"/>
      </rPr>
      <t>通道宽动态压缩处理，均衡调节，音质自然舒适</t>
    </r>
    <r>
      <rPr>
        <sz val="11"/>
        <color rgb="FF000000"/>
        <rFont val="Microsoft YaHei UI Light"/>
        <charset val="204"/>
      </rPr>
      <t xml:space="preserve">
5.</t>
    </r>
    <r>
      <rPr>
        <sz val="11"/>
        <color rgb="FF000000"/>
        <rFont val="宋体"/>
        <charset val="204"/>
      </rPr>
      <t>最大声、最小声提示</t>
    </r>
    <r>
      <rPr>
        <sz val="11"/>
        <color rgb="FF000000"/>
        <rFont val="Microsoft YaHei UI Light"/>
        <charset val="204"/>
      </rPr>
      <t xml:space="preserve">
6.</t>
    </r>
    <r>
      <rPr>
        <sz val="11"/>
        <color rgb="FF000000"/>
        <rFont val="宋体"/>
        <charset val="204"/>
      </rPr>
      <t>开关机提示音</t>
    </r>
    <r>
      <rPr>
        <sz val="11"/>
        <color rgb="FF000000"/>
        <rFont val="Microsoft YaHei UI Light"/>
        <charset val="204"/>
      </rPr>
      <t xml:space="preserve">
7.</t>
    </r>
    <r>
      <rPr>
        <sz val="11"/>
        <color rgb="FF000000"/>
        <rFont val="宋体"/>
        <charset val="204"/>
      </rPr>
      <t>可充电，低电量提示</t>
    </r>
    <r>
      <rPr>
        <sz val="11"/>
        <color rgb="FF000000"/>
        <rFont val="Microsoft YaHei UI Light"/>
        <charset val="204"/>
      </rPr>
      <t xml:space="preserve">
</t>
    </r>
    <r>
      <rPr>
        <sz val="11"/>
        <color rgb="FF000000"/>
        <rFont val="宋体"/>
        <charset val="204"/>
      </rPr>
      <t>最大饱和声压级</t>
    </r>
    <r>
      <rPr>
        <sz val="11"/>
        <color rgb="FF000000"/>
        <rFont val="Microsoft YaHei UI Light"/>
        <charset val="204"/>
      </rPr>
      <t xml:space="preserve">(dB):≤129dB+3dB
</t>
    </r>
    <r>
      <rPr>
        <sz val="11"/>
        <color rgb="FF000000"/>
        <rFont val="宋体"/>
        <charset val="204"/>
      </rPr>
      <t>输出声压级</t>
    </r>
    <r>
      <rPr>
        <sz val="11"/>
        <color rgb="FF000000"/>
        <rFont val="Microsoft YaHei UI Light"/>
        <charset val="204"/>
      </rPr>
      <t>(</t>
    </r>
    <r>
      <rPr>
        <sz val="11"/>
        <color rgb="FF000000"/>
        <rFont val="宋体"/>
        <charset val="204"/>
      </rPr>
      <t>高频平均值</t>
    </r>
    <r>
      <rPr>
        <sz val="11"/>
        <color rgb="FF000000"/>
        <rFont val="Microsoft YaHei UI Light"/>
        <charset val="204"/>
      </rPr>
      <t>):118dB</t>
    </r>
    <r>
      <rPr>
        <sz val="11"/>
        <color rgb="FF000000"/>
        <rFont val="宋体"/>
        <charset val="204"/>
      </rPr>
      <t>士</t>
    </r>
    <r>
      <rPr>
        <sz val="11"/>
        <color rgb="FF000000"/>
        <rFont val="Microsoft YaHei UI Light"/>
        <charset val="204"/>
      </rPr>
      <t xml:space="preserve">4dB
</t>
    </r>
    <r>
      <rPr>
        <sz val="11"/>
        <color rgb="FF000000"/>
        <rFont val="宋体"/>
        <charset val="204"/>
      </rPr>
      <t>平均满档声增益</t>
    </r>
    <r>
      <rPr>
        <sz val="11"/>
        <color rgb="FF000000"/>
        <rFont val="Microsoft YaHei UI Light"/>
        <charset val="204"/>
      </rPr>
      <t>(dB):38dB</t>
    </r>
    <r>
      <rPr>
        <sz val="11"/>
        <color rgb="FF000000"/>
        <rFont val="宋体"/>
        <charset val="204"/>
      </rPr>
      <t>士</t>
    </r>
    <r>
      <rPr>
        <sz val="11"/>
        <color rgb="FF000000"/>
        <rFont val="Microsoft YaHei UI Light"/>
        <charset val="204"/>
      </rPr>
      <t xml:space="preserve">5dB
</t>
    </r>
    <r>
      <rPr>
        <sz val="11"/>
        <color rgb="FF000000"/>
        <rFont val="宋体"/>
        <charset val="204"/>
      </rPr>
      <t>谐波失真</t>
    </r>
    <r>
      <rPr>
        <sz val="11"/>
        <color rgb="FF000000"/>
        <rFont val="Microsoft YaHei UI Light"/>
        <charset val="204"/>
      </rPr>
      <t>:</t>
    </r>
    <r>
      <rPr>
        <sz val="11"/>
        <color rgb="FF000000"/>
        <rFont val="宋体"/>
        <charset val="204"/>
      </rPr>
      <t>不超过</t>
    </r>
    <r>
      <rPr>
        <sz val="11"/>
        <color rgb="FF000000"/>
        <rFont val="Microsoft YaHei UI Light"/>
        <charset val="204"/>
      </rPr>
      <t xml:space="preserve">10%
</t>
    </r>
    <r>
      <rPr>
        <sz val="11"/>
        <color rgb="FF000000"/>
        <rFont val="宋体"/>
        <charset val="204"/>
      </rPr>
      <t>等效输入噪声</t>
    </r>
    <r>
      <rPr>
        <sz val="11"/>
        <color rgb="FF000000"/>
        <rFont val="Microsoft YaHei UI Light"/>
        <charset val="204"/>
      </rPr>
      <t xml:space="preserve">(dB):≤32dB
</t>
    </r>
    <r>
      <rPr>
        <sz val="11"/>
        <color rgb="FF000000"/>
        <rFont val="宋体"/>
        <charset val="204"/>
      </rPr>
      <t>频率响应</t>
    </r>
    <r>
      <rPr>
        <sz val="11"/>
        <color rgb="FF000000"/>
        <rFont val="Microsoft YaHei UI Light"/>
        <charset val="204"/>
      </rPr>
      <t>(Hz):</t>
    </r>
    <r>
      <rPr>
        <sz val="11"/>
        <color rgb="FF000000"/>
        <rFont val="宋体"/>
        <charset val="204"/>
      </rPr>
      <t>应不窄于</t>
    </r>
    <r>
      <rPr>
        <sz val="11"/>
        <color rgb="FF000000"/>
        <rFont val="Microsoft YaHei UI Light"/>
        <charset val="204"/>
      </rPr>
      <t xml:space="preserve">450Hz~3000Hz
</t>
    </r>
    <r>
      <rPr>
        <sz val="11"/>
        <color rgb="FF000000"/>
        <rFont val="宋体"/>
        <charset val="204"/>
      </rPr>
      <t>额定电流</t>
    </r>
    <r>
      <rPr>
        <sz val="11"/>
        <color rgb="FF000000"/>
        <rFont val="Microsoft YaHei UI Light"/>
        <charset val="204"/>
      </rPr>
      <t xml:space="preserve">:≤10mA
</t>
    </r>
    <r>
      <rPr>
        <sz val="11"/>
        <color rgb="FF000000"/>
        <rFont val="宋体"/>
        <charset val="204"/>
      </rPr>
      <t>适用范围：</t>
    </r>
    <r>
      <rPr>
        <sz val="11"/>
        <color rgb="FF000000"/>
        <rFont val="Microsoft YaHei UI Light"/>
        <charset val="204"/>
      </rPr>
      <t xml:space="preserve">≤90dB
</t>
    </r>
    <r>
      <rPr>
        <sz val="11"/>
        <color rgb="FF000000"/>
        <rFont val="宋体"/>
        <charset val="204"/>
      </rPr>
      <t>使用电池：锂电池</t>
    </r>
  </si>
  <si>
    <t>68</t>
  </si>
  <si>
    <t>全数字耳内式助听器</t>
  </si>
  <si>
    <t>32072320250028</t>
  </si>
  <si>
    <r>
      <rPr>
        <sz val="11"/>
        <color rgb="FF000000"/>
        <rFont val="Microsoft YaHei UI Light"/>
        <charset val="204"/>
      </rPr>
      <t>1.</t>
    </r>
    <r>
      <rPr>
        <sz val="11"/>
        <color rgb="FF000000"/>
        <rFont val="宋体"/>
        <charset val="204"/>
      </rPr>
      <t>全数字</t>
    </r>
    <r>
      <rPr>
        <sz val="11"/>
        <color rgb="FF000000"/>
        <rFont val="Microsoft YaHei UI Light"/>
        <charset val="204"/>
      </rPr>
      <t>DSP</t>
    </r>
    <r>
      <rPr>
        <sz val="11"/>
        <color rgb="FF000000"/>
        <rFont val="宋体"/>
        <charset val="204"/>
      </rPr>
      <t>系统</t>
    </r>
    <r>
      <rPr>
        <sz val="11"/>
        <color rgb="FF000000"/>
        <rFont val="Microsoft YaHei UI Light"/>
        <charset val="204"/>
      </rPr>
      <t xml:space="preserve">
2.16</t>
    </r>
    <r>
      <rPr>
        <sz val="11"/>
        <color rgb="FF000000"/>
        <rFont val="宋体"/>
        <charset val="204"/>
      </rPr>
      <t>通道、</t>
    </r>
    <r>
      <rPr>
        <sz val="11"/>
        <color rgb="FF000000"/>
        <rFont val="Microsoft YaHei UI Light"/>
        <charset val="204"/>
      </rPr>
      <t>16</t>
    </r>
    <r>
      <rPr>
        <sz val="11"/>
        <color rgb="FF000000"/>
        <rFont val="宋体"/>
        <charset val="204"/>
      </rPr>
      <t>频段数字处理技术，声音更自然、更清晰</t>
    </r>
    <r>
      <rPr>
        <sz val="11"/>
        <color rgb="FF000000"/>
        <rFont val="Microsoft YaHei UI Light"/>
        <charset val="204"/>
      </rPr>
      <t xml:space="preserve">
3.4</t>
    </r>
    <r>
      <rPr>
        <sz val="11"/>
        <color rgb="FF000000"/>
        <rFont val="宋体"/>
        <charset val="204"/>
      </rPr>
      <t>个聆听模式、满足不同的听力补偿需求</t>
    </r>
    <r>
      <rPr>
        <sz val="11"/>
        <color rgb="FF000000"/>
        <rFont val="Microsoft YaHei UI Light"/>
        <charset val="204"/>
      </rPr>
      <t xml:space="preserve">
4.</t>
    </r>
    <r>
      <rPr>
        <sz val="11"/>
        <color rgb="FF000000"/>
        <rFont val="宋体"/>
        <charset val="204"/>
      </rPr>
      <t>内置高保真反馈抑制系统，有效防止啸叫</t>
    </r>
    <r>
      <rPr>
        <sz val="11"/>
        <color rgb="FF000000"/>
        <rFont val="Microsoft YaHei UI Light"/>
        <charset val="204"/>
      </rPr>
      <t xml:space="preserve">
5.5 </t>
    </r>
    <r>
      <rPr>
        <sz val="11"/>
        <color rgb="FF000000"/>
        <rFont val="宋体"/>
        <charset val="204"/>
      </rPr>
      <t>挡循环调节，触摸按键</t>
    </r>
    <r>
      <rPr>
        <sz val="11"/>
        <color rgb="FF000000"/>
        <rFont val="Microsoft YaHei UI Light"/>
        <charset val="204"/>
      </rPr>
      <t xml:space="preserve">
6.</t>
    </r>
    <r>
      <rPr>
        <sz val="11"/>
        <color rgb="FF000000"/>
        <rFont val="宋体"/>
        <charset val="204"/>
      </rPr>
      <t>按键提示音、低电量提示</t>
    </r>
    <r>
      <rPr>
        <sz val="11"/>
        <color rgb="FF000000"/>
        <rFont val="Microsoft YaHei UI Light"/>
        <charset val="204"/>
      </rPr>
      <t xml:space="preserve">
7..</t>
    </r>
    <r>
      <rPr>
        <sz val="11"/>
        <color rgb="FF000000"/>
        <rFont val="宋体"/>
        <charset val="204"/>
      </rPr>
      <t>采用磁吸收纳与充电一体设计，入盒即开始充电</t>
    </r>
    <r>
      <rPr>
        <sz val="11"/>
        <color rgb="FF000000"/>
        <rFont val="Microsoft YaHei UI Light"/>
        <charset val="204"/>
      </rPr>
      <t xml:space="preserve">
8.</t>
    </r>
    <r>
      <rPr>
        <sz val="11"/>
        <color rgb="FF000000"/>
        <rFont val="宋体"/>
        <charset val="204"/>
      </rPr>
      <t>人体工程学腔体设计，佩戴紧密，舒适稳固</t>
    </r>
    <r>
      <rPr>
        <sz val="11"/>
        <color rgb="FF000000"/>
        <rFont val="Microsoft YaHei UI Light"/>
        <charset val="204"/>
      </rPr>
      <t xml:space="preserve">
</t>
    </r>
    <r>
      <rPr>
        <sz val="11"/>
        <color rgb="FF000000"/>
        <rFont val="宋体"/>
        <charset val="204"/>
      </rPr>
      <t>最大饱和声压级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≤115+3dB
</t>
    </r>
    <r>
      <rPr>
        <sz val="11"/>
        <color rgb="FF000000"/>
        <rFont val="宋体"/>
        <charset val="204"/>
      </rPr>
      <t>高频平均值：</t>
    </r>
    <r>
      <rPr>
        <sz val="11"/>
        <color rgb="FF000000"/>
        <rFont val="Microsoft YaHei UI Light"/>
        <charset val="204"/>
      </rPr>
      <t xml:space="preserve">105dB±4dB
</t>
    </r>
    <r>
      <rPr>
        <sz val="11"/>
        <color rgb="FF000000"/>
        <rFont val="宋体"/>
        <charset val="204"/>
      </rPr>
      <t>满档声增益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40dB±5dB
</t>
    </r>
    <r>
      <rPr>
        <sz val="11"/>
        <color rgb="FF000000"/>
        <rFont val="宋体"/>
        <charset val="204"/>
      </rPr>
      <t>等效输入噪声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≤29dB+3dB
</t>
    </r>
    <r>
      <rPr>
        <sz val="11"/>
        <color rgb="FF000000"/>
        <rFont val="宋体"/>
        <charset val="204"/>
      </rPr>
      <t>谐波失真：</t>
    </r>
    <r>
      <rPr>
        <sz val="11"/>
        <color rgb="FF000000"/>
        <rFont val="Microsoft YaHei UI Light"/>
        <charset val="204"/>
      </rPr>
      <t xml:space="preserve">3%+3%
</t>
    </r>
    <r>
      <rPr>
        <sz val="11"/>
        <color rgb="FF000000"/>
        <rFont val="宋体"/>
        <charset val="204"/>
      </rPr>
      <t>等效输入噪声</t>
    </r>
    <r>
      <rPr>
        <sz val="11"/>
        <color rgb="FF000000"/>
        <rFont val="Microsoft YaHei UI Light"/>
        <charset val="204"/>
      </rPr>
      <t>(dB)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Microsoft YaHei UI Light"/>
        <charset val="204"/>
      </rPr>
      <t xml:space="preserve">≤32dB
</t>
    </r>
    <r>
      <rPr>
        <sz val="11"/>
        <color rgb="FF000000"/>
        <rFont val="宋体"/>
        <charset val="204"/>
      </rPr>
      <t>频率响应</t>
    </r>
    <r>
      <rPr>
        <sz val="11"/>
        <color rgb="FF000000"/>
        <rFont val="Microsoft YaHei UI Light"/>
        <charset val="204"/>
      </rPr>
      <t>(Hz)</t>
    </r>
    <r>
      <rPr>
        <sz val="11"/>
        <color rgb="FF000000"/>
        <rFont val="宋体"/>
        <charset val="204"/>
      </rPr>
      <t>：应不窄于</t>
    </r>
    <r>
      <rPr>
        <sz val="11"/>
        <color rgb="FF000000"/>
        <rFont val="Microsoft YaHei UI Light"/>
        <charset val="204"/>
      </rPr>
      <t>350Hz</t>
    </r>
    <r>
      <rPr>
        <sz val="11"/>
        <color rgb="FF000000"/>
        <rFont val="宋体"/>
        <charset val="204"/>
      </rPr>
      <t>～</t>
    </r>
    <r>
      <rPr>
        <sz val="11"/>
        <color rgb="FF000000"/>
        <rFont val="Microsoft YaHei UI Light"/>
        <charset val="204"/>
      </rPr>
      <t xml:space="preserve">3500Hz
</t>
    </r>
    <r>
      <rPr>
        <sz val="11"/>
        <color rgb="FF000000"/>
        <rFont val="宋体"/>
        <charset val="204"/>
      </rPr>
      <t>额定电流：</t>
    </r>
    <r>
      <rPr>
        <sz val="11"/>
        <color rgb="FF000000"/>
        <rFont val="Microsoft YaHei UI Light"/>
        <charset val="204"/>
      </rPr>
      <t xml:space="preserve">≤10mA
</t>
    </r>
    <r>
      <rPr>
        <sz val="11"/>
        <color rgb="FF000000"/>
        <rFont val="宋体"/>
        <charset val="204"/>
      </rPr>
      <t>适用范围：</t>
    </r>
    <r>
      <rPr>
        <sz val="11"/>
        <color rgb="FF000000"/>
        <rFont val="Microsoft YaHei UI Light"/>
        <charset val="204"/>
      </rPr>
      <t xml:space="preserve">≤90dB
</t>
    </r>
    <r>
      <rPr>
        <sz val="11"/>
        <color rgb="FF000000"/>
        <rFont val="宋体"/>
        <charset val="204"/>
      </rPr>
      <t>使用电池：锂电池</t>
    </r>
  </si>
  <si>
    <t>69</t>
  </si>
  <si>
    <t>耳内式助听器</t>
  </si>
  <si>
    <t>32072320252019</t>
  </si>
  <si>
    <t>大耳朵</t>
  </si>
  <si>
    <r>
      <rPr>
        <sz val="11"/>
        <color rgb="FF000000"/>
        <rFont val="等线"/>
        <charset val="134"/>
        <scheme val="minor"/>
      </rPr>
      <t xml:space="preserve">1、信号处理数字通道数≥16；
2、物理按键，便于老人适用；
3、IPX4级防尘防潮防汗；
4、智能自适应降噪、啸叫抑制；
5、耳机磁吸充电，电池仓typc-c充电接口；
6、单耳机使用时间≥10小时；
7、电池仓对耳机充电次数≥4次；
</t>
    </r>
    <r>
      <rPr>
        <sz val="11"/>
        <rFont val="等线"/>
        <charset val="134"/>
        <scheme val="minor"/>
      </rPr>
      <t>8、具有医疗器械备案或注册证书。
9、最大饱和声压级:≤117dB+3dB
输出声压级(高频平均值):110dB±4dB2、3、满档声增益(高频平均值):29dB±3dB
10、频率响应范围:不窄于300Hz~3500Hz
总谐波失真@500Hz≤7%
总谐波失真@800Hz≤7%
总谐波失真@1600Hz≤7%
等效输入噪声级:≤25dB+3dB
11、额定电源电流消耗:≤2mA</t>
    </r>
  </si>
  <si>
    <t>70</t>
  </si>
  <si>
    <t>耳背式助听器</t>
  </si>
  <si>
    <t>6973573932600</t>
  </si>
  <si>
    <t>1、尺寸：4.5cm*4.0cm*0.8cm              
2、满档增益：20+5dB                       
3、输出功率：129±4dB 谐波失真≤8% 等效输出                                 
4、噪声工作电压：1.5V                          
5、最大功率：117DB                                
6、重量: 8g                                    
7、功能：1小时快充，锂电池，充电1小时连续工作48小时，如1天使用8小时能用6天 智能降噪，内置双重降噪系统，过滤外界嘈杂声音，深度过滤电流声，让沟通更纯粹。 智能芯片自动处理，适合各类听力不好的人群使用，佩戴前无需调节 一键开关，4档音量可调</t>
  </si>
  <si>
    <t>71</t>
  </si>
  <si>
    <t>骨传导助听器</t>
  </si>
  <si>
    <t>32072320250803</t>
  </si>
  <si>
    <t>博音</t>
  </si>
  <si>
    <t>1、信号处理数字通道数≥16；
2、自主调节音量、具有记忆功能；
3、自带拾音器，可切换助听和蓝牙模式；
4、智能主动降噪、自适应啸叫处理；
5、防水等级不低于IP22；
6、内置控制器，无外接控制盒</t>
  </si>
  <si>
    <t>72</t>
  </si>
  <si>
    <t>LED放大镜</t>
  </si>
  <si>
    <t>32072320250029</t>
  </si>
  <si>
    <t>惠视康</t>
  </si>
  <si>
    <t>1、产品倍率：2.5倍(大镜片)、45倍(小镜片)
2、产品重量：186克
3、产品尺寸：210*100*19mm
4、产品直径：90mm（内镜大镜片)、22mm(内镜小镜片)
5、产品材质：ABS、玻璃（大镜片）、亚克力（小镜片）
6、电池型号：3个7号电池
7、包装方式：气泡袋、中英文说明书、彩盒
8、装箱资料：45*36.5*63.5CM、10个/内盒、100个/箱、23/21KG</t>
  </si>
  <si>
    <t>73</t>
  </si>
  <si>
    <t>手持助视器</t>
  </si>
  <si>
    <t>32072320250030</t>
  </si>
  <si>
    <t>五凡</t>
  </si>
  <si>
    <t>1、产品名称:液晶数码显示放大镜，6LED三档触摸调光；                                                          2、产品重量:158克(净重)；                                 3、产品倍率:3/5/10倍；                                 4、产品材质:ABS、全光学镜片；                          5、显示屏尺寸:97x56m(4.3寸)；                            6、6LED三档触摸调光；                                          7、广泛的用途：一镜多用阅读看报、智能观察、邮票鉴定等适合多种场合使用。</t>
  </si>
  <si>
    <t>74</t>
  </si>
  <si>
    <t>老花镜</t>
  </si>
  <si>
    <t>32072320250031</t>
  </si>
  <si>
    <t>辉华</t>
  </si>
  <si>
    <t>元/副</t>
  </si>
  <si>
    <t>镜片 PC 防蓝光，合金镜架，度数可选择</t>
  </si>
  <si>
    <t>75</t>
  </si>
  <si>
    <t>放大镜指甲剪</t>
  </si>
  <si>
    <t>32072320250032</t>
  </si>
  <si>
    <t>金达五金</t>
  </si>
  <si>
    <t>1：尺寸：130*40mm
2：材质：优良的不锈钢材
3：功能：盈舒适的手感,精致优良的性能,可以更快更安全的修剪指甲。指剪刀上附有一支放大镜,让您在剪指甲时能更能清楚的看见,不易剪到肉。 可随心所欲的调整角度; 也可以直立放在桌上当成放大镜使用;方便携带好收纳</t>
  </si>
  <si>
    <t>76</t>
  </si>
  <si>
    <t>单手杖</t>
  </si>
  <si>
    <t>32072320254200</t>
  </si>
  <si>
    <t>以Q/DF4-2012《助行器具》本企业标准作为设计生产的执行标准，其结构如下：
1）高度:71-94CM(十档可调)、宽度：13CM，安全承重：100KG，净重：0.33KG
2）支架：6061T6铝合金材料，管直径22.2MM，19MM，管壁厚1.2MM，表面处理是阳极氧化处理。
3）握把：工程塑料把手,内置钢柱,永不断裂.
4）脚架：高度10档可调，适用160CM-180CM人群适用。
5）脚垫：防滑橡胶脚垫，内含钢片，防止磨穿。</t>
  </si>
  <si>
    <t>77</t>
  </si>
  <si>
    <t>三角手杖</t>
  </si>
  <si>
    <t>32072320254203</t>
  </si>
  <si>
    <t>1、高度：74-96.5CM  10档可调节；底座尺寸：27CM*18CM 净重：0.75KG
2、以GB/T 19545.4-2008《单臂操作助行器技术要求和试验方法 第4部分：三脚或多脚手杖》国家标准作为设计生产执行标准，其结构特点如下：
2.1）主架：上支采用6061T6高强度铝合金材质，管径：22.2MM，管壁厚度：1.2MM，下支底座采用不锈钢材质，壁厚1.2MM，表面电镀处理，底盘焊点加固处理。上下支连接处采用全铝合金坚固件，防滑防晃。整体高度十档可调节，适应不同身高人士。</t>
  </si>
  <si>
    <t>78</t>
  </si>
  <si>
    <t>四角手杖</t>
  </si>
  <si>
    <t>32072320254201</t>
  </si>
  <si>
    <t>1.高度：60-83CM  10档可调节；底座尺寸：15CM*20.5CM 净重：0.75KG
2.以GB/T 19545.4-2008《单臂操作助行器技术要求和试验方法 第4部分：三脚或多脚手杖》国家标准作为设计生产执行标准，其结构特点如下：
2.1）主架：上支采用6061T6高强度铝合金材质，管径：22.2MM，管壁厚度：1.2MM，下支底座采用高碳钢材质，壁厚1.2MM，表面喷粉处理，底盘焊点加固处理。上下支连接处采用全铝合金坚固件，防滑防晃。整体高度十档可调节，适应不同身高人士。
2.2）握把：PVC握把，表面有龟裂纹，防止打滑，手柄内置钢柱，永不断裂。
2.3）脚垫：5MM加厚橡胶脚垫，脚垫里面有铁垫片防止穿透脚垫，耐用，防滑。</t>
  </si>
  <si>
    <t>79</t>
  </si>
  <si>
    <t>凳拐</t>
  </si>
  <si>
    <t>32072320258101</t>
  </si>
  <si>
    <t>1、尺寸：宽：30cm，高：81cm，手柄长度:12cm，坐板尺寸：24.5*21.5cm，使用凳坐尺寸:凳面高度：50cm，握把高度：72cm
2、以GB/T 19545.4-2008《单臂操作助行器技术要求和试验方法 第4部分：三脚或多脚手杖》国家标准作为设计生产执行标准，其结构特点如下：
2.1）主架：由高强度铝合金管材组成，管壁厚度为1.5mm，管径：22mm，表面处理阳极氧化雾面，整支拐杖的螺母使用尼龙带帽防松螺母，提高了使用寿命和整体的美观性。
2.2）凳板：凳板是由ABS工程塑胶料一次注塑成型，经久耐用，形状根据人体臀部学设计。
2.3）握把：由ABS工程塑胶料一次注塑成型，形状是根据人体手掌工学设计，表面带有防滑纹。
2.4）支架扣：支架扣采用的是实心全铝合金材料加工而成。
2.5）脚垫：托底式防滑脚垫，内衬钢片更防滑耐磨。</t>
  </si>
  <si>
    <t>80</t>
  </si>
  <si>
    <t>智能拐杖</t>
  </si>
  <si>
    <t>6975845600071</t>
  </si>
  <si>
    <t>1、高度:74-97CM(十档可调)、宽度：15.7CM，安全承重：100KG，净重：0.33KG
2、支架：6061T6铝合金材料，管直径22.2MM，19MM，管壁厚1.2MM，表面处理是阳极氧化处理。
3、握把：工程塑料把手,内置钢柱,永不断裂。握把配备照明、红色闪光、报警、收音机功能。
4、脚架：高度10档可调，适用145-190CM人群适用。
5、脚垫：防滑单脚橡胶脚垫和小四脚胶垫，内含钢片，防止磨穿。</t>
  </si>
  <si>
    <t>81</t>
  </si>
  <si>
    <t>手动轮椅</t>
  </si>
  <si>
    <t>32072320251026</t>
  </si>
  <si>
    <t>助邦</t>
  </si>
  <si>
    <t>1、车架选用航钛高强度A3钢焊接而成，表面经喷漆处理后具有不褪色、防锈能力强、安全性能高、坚固耐用等特点。
2、靠背架:角度完全按人体腰部生理弯曲度来设计，为人体提供最佳支撑。
3、座垫/靠垫:采用牛津尼龙布料做成，质地柔软、透气防滑，平整美观.座面平整。
4、采用固定斜扶手架，坚固耐用，方便使用者站立时辅助。
5、拆脚:固定式拆脚、操作简易，脚踏板采用塑料脚踏板，高度可调。
6、前轮:8英寸(20cm)PVC前轮，配高强度塑料轮毂，坚固耐用，实心轮耐磨。
7、后轮:24英寸(60cm)实心胎后轮，耐不用充气，减震功能卓越，配工程塑料手轮装置(手直接驱动轮椅时使用)
8、肘节式刹车装置制动低于座位面，快捷方便、安全
9、可折叠式车型方便携带出行，且能节省占用空间位置。</t>
  </si>
  <si>
    <t>82</t>
  </si>
  <si>
    <t>电动轮椅</t>
  </si>
  <si>
    <t>32072320250010</t>
  </si>
  <si>
    <t>孝源</t>
  </si>
  <si>
    <t>尺寸：1130mm*650mm*970mm
折叠后尺寸：880*400*800
外包装尺寸：830mm*450mm*770mm
坐宽坐深坐高：430mm*440mm*430mm
最大速度：6KM/H
爬坡能力：&lt;9°
电池：24V12A(标配)
续航：15KM
(电池容量不同，续航有差别)
载重：120KG
净重(不含电池):37KG
前轮尺寸：10寸
后轮尺寸：16寸
刹车系统：手动刹车
充电时间：6H
控制器：国产                                        
电机：国产                                                     
 车架颜色：黑色</t>
  </si>
  <si>
    <t>83</t>
  </si>
  <si>
    <t>老年助行推车</t>
  </si>
  <si>
    <t>6975845600064</t>
  </si>
  <si>
    <t xml:space="preserve">YM01
1．长50CM 宽60CM  高76-88CM，，折叠后尺寸：24*91-105cm，承重：100KG，净重：8.6KG
2.以GB/T 14728.2-2008《双臂操作助行器要求和试验方法 第2部分：轮式助行器》国家标准作为设计生产执行标准，其结构特点如下：
2．1）主架：高强度高碳钢材质，，握把6档可调节；适合不同身高人士。加厚皮革坐垫，柔软舒适。
2．2）握把：采用蝶形握把，缓解手部压力久而不累。握把上提刹车减速，握把下拉可驻车锁住，保持休息时车子的稳固性。
2．3）360万向前轮+加固刹车后轮，耐磨耐用。2.4轻松折叠，向上一拉坐垫即可折叠。
2．5）可拆卸靠背，轻松两档可以调节。       </t>
  </si>
  <si>
    <t>84</t>
  </si>
  <si>
    <t>32072320254002</t>
  </si>
  <si>
    <t>健喜</t>
  </si>
  <si>
    <t>1：座面尺寸：48*40CM  
2：凳面高度：48CM  
3：扶手高度：60CM  
4：靠背高度：90CM  
5：靠背三档位可调节 
6：材质：铁管喷塑</t>
  </si>
  <si>
    <t>85</t>
  </si>
  <si>
    <t>老年电动代步车</t>
  </si>
  <si>
    <t>32072320252002</t>
  </si>
  <si>
    <t xml:space="preserve">尺寸:1100mm*520mm*970mm
电机功率:国产180W
控制器:国产
电池:24V 12A/20A/30A
续航:20KM/30KM/45KM
载人:单人
速度:0-8KM/H
刹车方式:自动电磁刹车
前轮:190mm*54mm 7.5寸PU胎
后轮:215mm*70mm 8.5寸PU胎
净重(不含电池):42KG
承重:150KG
越障能力:≤4CM
爬坡能力:≤12°
回旋半径:≤1.2M
充电时间:6H
</t>
  </si>
  <si>
    <t>86</t>
  </si>
  <si>
    <t>轮椅座垫</t>
  </si>
  <si>
    <t>32072320250034</t>
  </si>
  <si>
    <t>源气动力</t>
  </si>
  <si>
    <t>颜色：36气囊坐垫（黑色）
材质：环保TPU材质
适用于各种办公座椅、汽车座椅、轮椅等。</t>
  </si>
  <si>
    <t>87</t>
  </si>
  <si>
    <t>移位机</t>
  </si>
  <si>
    <t>6975845600101</t>
  </si>
  <si>
    <t>液压移位机，只需轻轻用脚踩式，根据高度自由调节轻松移位，配带餐桌。以 GB/T20404-2014功能障碍者移位机要求和实验方法，其结构如下：
材质：304不锈钢
前轮：3寸万向带刹静音轮
扶手、靠背、座板材质：PU+海绵
长*宽*高：85*54*（92-112）cm
座宽：47cm
离地高度：45-65cm,高度调节：20cm
净重：29kg，毛重：32kg,承重：100kg</t>
  </si>
  <si>
    <t>88</t>
  </si>
  <si>
    <t>防走失胸卡</t>
  </si>
  <si>
    <t>6933933501426</t>
  </si>
  <si>
    <t>适用人群:高龄/独居/空巢长者、残障人士、环卫工人等
通讯制式:4G全网通(Cat.1)
佩戴方式:安全扣挂绳佩戴在胸前
操作方式:无屏极简大按键便捷操作/全彩大屏(1.77英
寸，128*160分辨率)+快捷大按键(可选)
主要功能:一键SOS紧急呼叫/一键拨号/高精多模定位/电
子围栏报警/语音提醒/远程监听/服务信息广播/大音量播
报/IP54级防水/计步/天气/闹钟/低电量提醒
充电方式:type-c接口充电，时间约2小时
待机时间:10天以上，以实际使用为准
防水级别:IP54级防水
规格尺寸:有屏107*62*12.2mm;无屏107*62*10.7mm
机身材质:PC+ABS
整机净重:无屏60g/带屏65g
系统兼容:安卓6.0及以上/IOS 9.0及以上</t>
  </si>
  <si>
    <t>89</t>
  </si>
  <si>
    <t>理疗电烤灯</t>
  </si>
  <si>
    <t>32072320250036</t>
  </si>
  <si>
    <t>SDAG</t>
  </si>
  <si>
    <t xml:space="preserve">防护等级：GYIL-A GYIL-B GYIL-C
光源类型：红外线灯
光源功率：110W（W）
光源颜色：红色
产品尺寸：12cm*18.5cm*17cm
</t>
  </si>
  <si>
    <t>90</t>
  </si>
  <si>
    <t>多参数监护仪</t>
  </si>
  <si>
    <t>32072320258000</t>
  </si>
  <si>
    <t>永康</t>
  </si>
  <si>
    <t>1、尺寸：24.5*30.6*14.7cm                                 2、心电(ECG)：心率、7通道心电波形显示支持3导联、5导联。
3、血氧饱和度(SPO2)：血氧饱和度、脉率、脉搏波适合多种弱灌注场合监测                                   4、无创血压(NBP)：1000个测量数据储存收缩压、舒张压、平均压数据显示
5、呼吸率(RESP)：同屏显示呼吸、波形和呼吸率
体温(TEMP)：双通道体温数据显示、接触式测量,多参数对比                                            6、脉率(PR)：脉率、趋势图显示                                7、内置2200mAH(DC7.2V)：可充电锂电池可续航3.5h,3.4kg小巧便携</t>
  </si>
  <si>
    <t>91</t>
  </si>
  <si>
    <t>实时心电监护系统</t>
  </si>
  <si>
    <t>32072320257007</t>
  </si>
  <si>
    <t>1、尺寸：246.5mm*146.5*50.7mm                            2、可充电电池：2200mAh锂电持久监测不断电内置高容量电池低功耗设计续航更持久
3、三种监测模式：诊断、监护、手术                                  4、无创血压测量：手动/自动/连续模式，满足各        种情况下监测需求，大大降低医护人员工作强度。</t>
  </si>
  <si>
    <t>92</t>
  </si>
  <si>
    <t>毫米波雷达睡眠检测仪</t>
  </si>
  <si>
    <t>32072320251101</t>
  </si>
  <si>
    <t>钛极</t>
  </si>
  <si>
    <t>内置自主研发的钛极 OS 操作系统；
基于毫米波雷达体制，实现人体生物存在感知及人体运动感知，持续记录人体存在情况，
根据睡眠过程中的身体运动幅度变化和呼吸心率变化，对目标的睡眠状态、呼吸心率频
率进行实时判断，在一段睡眠过程结束后输出睡眠评分，根据相关睡眠参数的输出结合
到健康康养的应用上产品介绍 参数指标
产品型号 SM-C01
工作电压 DC5V/2A
工作电流 ≤300mA
传感器 60G 毫米波雷达
探测距离 1.5m-2.5m
探测角度 水平 40°&amp;垂直 40°
相对湿度 20%-85%RH（无凝结现象）
网络类型 4G 全网通（移动、电信、联通）
通讯制式 4G CAT1
网络频段 全网通
SIM 卡类型 Nano SIM 卡
目前可支持云平台 中国移动 OneNET 云平台、 阿里云、华为云等</t>
  </si>
  <si>
    <t>93</t>
  </si>
  <si>
    <t>血压计</t>
  </si>
  <si>
    <t>32072320252101</t>
  </si>
  <si>
    <t>1.流线型外观设计。高压、低压、脉率同步检测。2血压计可以自动计算近三次测量的平均血压。3.血压值kPa/mmHg切换(开机默认单位mmHg)。血压测量结果分级显示。
低电压提示;超压保护功能;错误提示功能。
过压保护:气压超过300mmHg(20ms)时自动快速排气。
自动关机:开机后,无任何操作2分钟内自动关机。
7.时钟功能:血压计可进行年、月、日、时、分设置。
记忆功能:双组记忆,每组99组测量结果记忆。
9.删除记忆功能:在记忆模式下,可以删除所有的记忆值。
10.语音播报功能 (选配):语音播报高压、低压和脉搏(心率)。
11.通讯功能:血压计通过蓝牙连接将测量数据传送至接收端(选配)。
12.背光功能(选配)。</t>
  </si>
  <si>
    <t>94</t>
  </si>
  <si>
    <t>血氧仪</t>
  </si>
  <si>
    <t>32072320252102</t>
  </si>
  <si>
    <t>1.抗环境光干扰能力:用脉搏血氧仪测试仪施加干扰信号测试，仪器可以正常工作。
屏幕采用双色OLED,拥有血氧、脉搏双数值显示,脉搏波形和柱状2图显示，可以选配PI功能。
3.产品功耗低,适合长时间使用,在电池电压时,有低电量提示功能。
9自动关机功能,节省电量。
黑灰色搭配彰显沉稳得外形设计风格。</t>
  </si>
  <si>
    <t>95</t>
  </si>
  <si>
    <t>血糖仪</t>
  </si>
  <si>
    <t>32072320250580</t>
  </si>
  <si>
    <t>鱼跃</t>
  </si>
  <si>
    <t>1、检测范围：1.1-33.3mmol/L                            2、血样类型：新鲜毛细血管全血
3、度量单位：mmol/L                                         4、血样量：1μL(微升)
5、红细胞压积比：10%~70%                                         6、检测时间：&lt;8s
7、正常工作条件
环境温度范围:10°C~40°℃;
相对湿度范围:&lt;85%
大气压力范围:70Kpa~106Kpa</t>
  </si>
  <si>
    <t>96</t>
  </si>
  <si>
    <t>家用制氧机</t>
  </si>
  <si>
    <t>32072320253600</t>
  </si>
  <si>
    <t>1、容量：5L                                        2、制氧浓度：93%±3%                                                      3、流量可自由调节：1-5L（五档可调）
4、噪音：正面44dB(A),整机49dB(A)                        5、净重：6.3kg
6、氧气浓度：1L/min时,90%纯铜无油压缩机72小时持续供氧多重降噪技术，驱动轻静制氧，无论是安静的午后，还是入眠的夜晚，全面护航优质睡眠。它都默默的工作，给您舒适的体验                      7、外形尺寸：28.5x18x28cm</t>
  </si>
  <si>
    <t>97</t>
  </si>
  <si>
    <t>定时药盒</t>
  </si>
  <si>
    <t>32072320250037</t>
  </si>
  <si>
    <t>莱珍斯</t>
  </si>
  <si>
    <t>1、每天可设置4组提醒闹铃 
2、时钟功能 
3、有夜光(LED灯) 
4、提醒器可单独取出. 
5、共有7个放药格 
6、错过提醒功能</t>
  </si>
  <si>
    <t>98</t>
  </si>
  <si>
    <t>语音药盒</t>
  </si>
  <si>
    <t>32072320250038</t>
  </si>
  <si>
    <t>三本木</t>
  </si>
  <si>
    <t>1、可设置多组闹铃提醒，每组闹钟可重复提示3次，避免错过吃药时间；
2、采用七彩视觉区分小格药盒设计，时尚靓丽，一格一天正好一周用量；
3、采用双层密封防水设计；
4、采用环保食品级材料制作；
5、具有DIY贴纸设计，可根据个性化的设置提醒；
6、轻巧便携设计；
7、产品尺寸：11*11*2：0CM，重量：83g</t>
  </si>
  <si>
    <t>99</t>
  </si>
  <si>
    <t>轻便按摩椅</t>
  </si>
  <si>
    <t>32072320253003</t>
  </si>
  <si>
    <t>春天印象</t>
  </si>
  <si>
    <t>1、重量:净重25kg 毛重30kg；                         2、额定频率:50Hz；                                        3、外箱尺寸:750*630*650(mm)；
4、额定功率:60W； 额定电压:24V                    5、面料：PU皮                                         6、机芯类型：双机芯按摩；                        7、产品类别：可折叠的按摩椅、家用按摩椅；                                   8、可折叠的按摩椅：                               9、定点按摩机芯：颈部按摩、肩部按摩、背部按摩、腰部按摩。
10、执行标准:GB 4706.10-2008，GBT26182-2010</t>
  </si>
  <si>
    <t>100</t>
  </si>
  <si>
    <t>轻便按摩沙发椅</t>
  </si>
  <si>
    <t>32072320253002</t>
  </si>
  <si>
    <t>1、重量:净重15kg 毛重20kg；                         2、额定频率:50Hz；                                        3、外箱尺寸:850*640*870(mm)；
4、额定功率:30W； 额定电压:24V                    5、面料：PU皮                                         6、机芯类型：双机芯按摩；                        7、产品类别：按摩沙发、家用按摩椅；                                                              9、定点按摩机芯：颈部按摩、肩部按摩、背部按摩、腰部按摩。
10、执行标准:GB 4706.10-2008，GBT26182-2010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</si>
</sst>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name val="宋体"/>
      <charset val="134"/>
    </font>
    <font>
      <sz val="16"/>
      <color rgb="FF333333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rgb="FF11192D"/>
      <name val="宋体"/>
      <charset val="134"/>
    </font>
    <font>
      <sz val="11"/>
      <color rgb="FF000000"/>
      <name val="等线"/>
      <charset val="204"/>
      <scheme val="minor"/>
    </font>
    <font>
      <sz val="12"/>
      <color rgb="FF000000"/>
      <name val="宋体"/>
      <charset val="204"/>
    </font>
    <font>
      <sz val="16"/>
      <name val="宋体"/>
      <charset val="134"/>
    </font>
    <font>
      <sz val="16"/>
      <color rgb="FF11192D"/>
      <name val="宋体"/>
      <charset val="134"/>
    </font>
    <font>
      <sz val="11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6"/>
      <color rgb="FF000000"/>
      <name val="宋体"/>
      <charset val="134"/>
    </font>
    <font>
      <sz val="14"/>
      <color theme="1"/>
      <name val="等线 Light"/>
      <charset val="134"/>
      <scheme val="major"/>
    </font>
    <font>
      <sz val="12"/>
      <name val="等线 Light"/>
      <charset val="134"/>
      <scheme val="major"/>
    </font>
    <font>
      <sz val="10"/>
      <color theme="1"/>
      <name val="等线 Light"/>
      <charset val="134"/>
      <scheme val="major"/>
    </font>
    <font>
      <sz val="12"/>
      <color rgb="FF000000"/>
      <name val="等线 Light"/>
      <charset val="134"/>
      <scheme val="major"/>
    </font>
    <font>
      <sz val="16"/>
      <color indexed="8"/>
      <name val="宋体"/>
      <charset val="134"/>
    </font>
    <font>
      <sz val="12"/>
      <color indexed="8"/>
      <name val="等线"/>
      <charset val="134"/>
      <scheme val="minor"/>
    </font>
    <font>
      <sz val="12"/>
      <color theme="1"/>
      <name val="等线 Light"/>
      <charset val="134"/>
      <scheme val="major"/>
    </font>
    <font>
      <sz val="14"/>
      <name val="等线 Light"/>
      <charset val="134"/>
      <scheme val="major"/>
    </font>
    <font>
      <u/>
      <sz val="10"/>
      <color rgb="FF800080"/>
      <name val="等线 Light"/>
      <charset val="0"/>
      <scheme val="major"/>
    </font>
    <font>
      <sz val="14"/>
      <color rgb="FF000000"/>
      <name val="微软雅黑"/>
      <charset val="134"/>
    </font>
    <font>
      <sz val="10"/>
      <color rgb="FF000000"/>
      <name val="等线 Light"/>
      <charset val="204"/>
      <scheme val="major"/>
    </font>
    <font>
      <sz val="11"/>
      <name val="微软雅黑"/>
      <charset val="134"/>
    </font>
    <font>
      <sz val="10.5"/>
      <color rgb="FF11192D"/>
      <name val="宋体"/>
      <charset val="134"/>
    </font>
    <font>
      <sz val="11"/>
      <name val="等线 Light"/>
      <charset val="134"/>
      <scheme val="major"/>
    </font>
    <font>
      <sz val="10"/>
      <color rgb="FF000000"/>
      <name val="等线 Light"/>
      <charset val="134"/>
      <scheme val="major"/>
    </font>
    <font>
      <sz val="11"/>
      <color rgb="FFFF0000"/>
      <name val="等线"/>
      <charset val="134"/>
      <scheme val="minor"/>
    </font>
    <font>
      <sz val="9"/>
      <color rgb="FF000000"/>
      <name val="Microsoft YaHei UI Light"/>
      <charset val="204"/>
    </font>
    <font>
      <sz val="11"/>
      <color rgb="FF000000"/>
      <name val="Microsoft YaHei UI Light"/>
      <charset val="204"/>
    </font>
    <font>
      <sz val="12"/>
      <color rgb="FF000000"/>
      <name val="等线"/>
      <charset val="134"/>
      <scheme val="minor"/>
    </font>
    <font>
      <sz val="12"/>
      <color rgb="FF333333"/>
      <name val="宋体"/>
      <charset val="134"/>
    </font>
    <font>
      <sz val="14"/>
      <color rgb="FF000000"/>
      <name val="宋体"/>
      <charset val="134"/>
    </font>
    <font>
      <sz val="16"/>
      <color rgb="FF222222"/>
      <name val="宋体"/>
      <charset val="134"/>
    </font>
    <font>
      <sz val="12"/>
      <color rgb="FF222222"/>
      <name val="宋体"/>
      <charset val="134"/>
    </font>
    <font>
      <sz val="16"/>
      <color rgb="FF000000"/>
      <name val="华文宋体"/>
      <charset val="134"/>
    </font>
    <font>
      <sz val="12"/>
      <color rgb="FF222222"/>
      <name val="Segoe UI"/>
      <charset val="134"/>
    </font>
    <font>
      <b/>
      <sz val="12"/>
      <color rgb="FF66666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204"/>
    </font>
    <font>
      <sz val="11"/>
      <color indexed="10"/>
      <name val="微软雅黑"/>
      <charset val="134"/>
    </font>
    <font>
      <sz val="11"/>
      <color rgb="FF000000"/>
      <name val="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" borderId="7" applyNumberFormat="0" applyAlignment="0" applyProtection="0">
      <alignment vertical="center"/>
    </xf>
    <xf numFmtId="0" fontId="61" fillId="4" borderId="8" applyNumberFormat="0" applyAlignment="0" applyProtection="0">
      <alignment vertical="center"/>
    </xf>
    <xf numFmtId="0" fontId="62" fillId="4" borderId="7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65" fillId="0" borderId="11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6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49" fontId="0" fillId="0" borderId="0" xfId="0" applyNumberForma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17" fontId="11" fillId="0" borderId="1" xfId="0" applyNumberFormat="1" applyFont="1" applyFill="1" applyBorder="1" applyAlignment="1" quotePrefix="1">
      <alignment horizontal="center" vertical="center"/>
    </xf>
    <xf numFmtId="17" fontId="11" fillId="0" borderId="1" xfId="0" applyNumberFormat="1" applyFont="1" applyFill="1" applyBorder="1" applyAlignment="1" quotePrefix="1">
      <alignment horizontal="center" vertical="center" wrapText="1"/>
    </xf>
    <xf numFmtId="0" fontId="17" fillId="0" borderId="0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" fontId="11" fillId="0" borderId="1" xfId="0" applyNumberFormat="1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25" fillId="0" borderId="2" xfId="0" applyFont="1" applyFill="1" applyBorder="1" applyAlignment="1" quotePrefix="1">
      <alignment horizontal="center" vertical="center"/>
    </xf>
    <xf numFmtId="0" fontId="30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47" fillId="0" borderId="1" xfId="0" applyFont="1" applyFill="1" applyBorder="1" applyAlignment="1" quotePrefix="1">
      <alignment horizontal="center" vertical="center"/>
    </xf>
    <xf numFmtId="0" fontId="4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8.png"/><Relationship Id="rId98" Type="http://schemas.openxmlformats.org/officeDocument/2006/relationships/image" Target="media/image97.png"/><Relationship Id="rId97" Type="http://schemas.openxmlformats.org/officeDocument/2006/relationships/image" Target="media/image96.jpeg"/><Relationship Id="rId96" Type="http://schemas.openxmlformats.org/officeDocument/2006/relationships/image" Target="media/image95.png"/><Relationship Id="rId95" Type="http://schemas.openxmlformats.org/officeDocument/2006/relationships/image" Target="media/image94.png"/><Relationship Id="rId94" Type="http://schemas.openxmlformats.org/officeDocument/2006/relationships/image" Target="media/image93.png"/><Relationship Id="rId93" Type="http://schemas.openxmlformats.org/officeDocument/2006/relationships/image" Target="media/image92.png"/><Relationship Id="rId92" Type="http://schemas.openxmlformats.org/officeDocument/2006/relationships/image" Target="media/image91.png"/><Relationship Id="rId91" Type="http://schemas.openxmlformats.org/officeDocument/2006/relationships/image" Target="media/image90.png"/><Relationship Id="rId90" Type="http://schemas.openxmlformats.org/officeDocument/2006/relationships/image" Target="media/image89.png"/><Relationship Id="rId9" Type="http://schemas.openxmlformats.org/officeDocument/2006/relationships/image" Target="media/image8.png"/><Relationship Id="rId89" Type="http://schemas.openxmlformats.org/officeDocument/2006/relationships/image" Target="media/image88.png"/><Relationship Id="rId88" Type="http://schemas.openxmlformats.org/officeDocument/2006/relationships/image" Target="media/image87.png"/><Relationship Id="rId87" Type="http://schemas.openxmlformats.org/officeDocument/2006/relationships/image" Target="media/image86.png"/><Relationship Id="rId86" Type="http://schemas.openxmlformats.org/officeDocument/2006/relationships/image" Target="media/image85.png"/><Relationship Id="rId85" Type="http://schemas.openxmlformats.org/officeDocument/2006/relationships/image" Target="media/image84.png"/><Relationship Id="rId84" Type="http://schemas.openxmlformats.org/officeDocument/2006/relationships/image" Target="media/image83.png"/><Relationship Id="rId83" Type="http://schemas.openxmlformats.org/officeDocument/2006/relationships/image" Target="media/image82.png"/><Relationship Id="rId82" Type="http://schemas.openxmlformats.org/officeDocument/2006/relationships/image" Target="media/image81.png"/><Relationship Id="rId81" Type="http://schemas.openxmlformats.org/officeDocument/2006/relationships/image" Target="media/image80.png"/><Relationship Id="rId80" Type="http://schemas.openxmlformats.org/officeDocument/2006/relationships/image" Target="media/image79.png"/><Relationship Id="rId8" Type="http://schemas.openxmlformats.org/officeDocument/2006/relationships/image" Target="media/image7.png"/><Relationship Id="rId79" Type="http://schemas.openxmlformats.org/officeDocument/2006/relationships/image" Target="media/image78.png"/><Relationship Id="rId78" Type="http://schemas.openxmlformats.org/officeDocument/2006/relationships/image" Target="media/image77.png"/><Relationship Id="rId77" Type="http://schemas.openxmlformats.org/officeDocument/2006/relationships/image" Target="media/image76.png"/><Relationship Id="rId76" Type="http://schemas.openxmlformats.org/officeDocument/2006/relationships/image" Target="media/image75.png"/><Relationship Id="rId75" Type="http://schemas.openxmlformats.org/officeDocument/2006/relationships/image" Target="media/image74.png"/><Relationship Id="rId74" Type="http://schemas.openxmlformats.org/officeDocument/2006/relationships/image" Target="media/image73.png"/><Relationship Id="rId73" Type="http://schemas.openxmlformats.org/officeDocument/2006/relationships/image" Target="media/image72.png"/><Relationship Id="rId72" Type="http://schemas.openxmlformats.org/officeDocument/2006/relationships/image" Target="media/image71.png"/><Relationship Id="rId71" Type="http://schemas.openxmlformats.org/officeDocument/2006/relationships/image" Target="media/image70.png"/><Relationship Id="rId70" Type="http://schemas.openxmlformats.org/officeDocument/2006/relationships/image" Target="media/image69.png"/><Relationship Id="rId7" Type="http://schemas.openxmlformats.org/officeDocument/2006/relationships/image" Target="media/image6.png"/><Relationship Id="rId69" Type="http://schemas.openxmlformats.org/officeDocument/2006/relationships/image" Target="media/image68.png"/><Relationship Id="rId68" Type="http://schemas.openxmlformats.org/officeDocument/2006/relationships/image" Target="media/image67.png"/><Relationship Id="rId67" Type="http://schemas.openxmlformats.org/officeDocument/2006/relationships/image" Target="media/image66.png"/><Relationship Id="rId66" Type="http://schemas.openxmlformats.org/officeDocument/2006/relationships/image" Target="media/image65.png"/><Relationship Id="rId65" Type="http://schemas.openxmlformats.org/officeDocument/2006/relationships/image" Target="media/image64.jpeg"/><Relationship Id="rId64" Type="http://schemas.openxmlformats.org/officeDocument/2006/relationships/image" Target="media/image63.png"/><Relationship Id="rId63" Type="http://schemas.openxmlformats.org/officeDocument/2006/relationships/image" Target="media/image62.png"/><Relationship Id="rId62" Type="http://schemas.openxmlformats.org/officeDocument/2006/relationships/image" Target="media/image61.png"/><Relationship Id="rId61" Type="http://schemas.openxmlformats.org/officeDocument/2006/relationships/image" Target="media/image60.png"/><Relationship Id="rId60" Type="http://schemas.openxmlformats.org/officeDocument/2006/relationships/image" Target="media/image59.png"/><Relationship Id="rId6" Type="http://schemas.openxmlformats.org/officeDocument/2006/relationships/image" Target="media/image5.png"/><Relationship Id="rId59" Type="http://schemas.openxmlformats.org/officeDocument/2006/relationships/image" Target="media/image58.png"/><Relationship Id="rId58" Type="http://schemas.openxmlformats.org/officeDocument/2006/relationships/image" Target="media/image57.png"/><Relationship Id="rId57" Type="http://schemas.openxmlformats.org/officeDocument/2006/relationships/image" Target="media/image56.png"/><Relationship Id="rId56" Type="http://schemas.openxmlformats.org/officeDocument/2006/relationships/image" Target="media/image55.png"/><Relationship Id="rId55" Type="http://schemas.openxmlformats.org/officeDocument/2006/relationships/image" Target="media/image54.png"/><Relationship Id="rId54" Type="http://schemas.openxmlformats.org/officeDocument/2006/relationships/image" Target="media/image53.png"/><Relationship Id="rId53" Type="http://schemas.openxmlformats.org/officeDocument/2006/relationships/image" Target="media/image52.png"/><Relationship Id="rId52" Type="http://schemas.openxmlformats.org/officeDocument/2006/relationships/image" Target="media/image51.png"/><Relationship Id="rId51" Type="http://schemas.openxmlformats.org/officeDocument/2006/relationships/image" Target="media/image50.png"/><Relationship Id="rId50" Type="http://schemas.openxmlformats.org/officeDocument/2006/relationships/image" Target="media/image49.png"/><Relationship Id="rId5" Type="http://schemas.openxmlformats.org/officeDocument/2006/relationships/image" Target="media/image4.png"/><Relationship Id="rId49" Type="http://schemas.openxmlformats.org/officeDocument/2006/relationships/image" Target="media/image48.png"/><Relationship Id="rId48" Type="http://schemas.openxmlformats.org/officeDocument/2006/relationships/image" Target="media/image47.png"/><Relationship Id="rId47" Type="http://schemas.openxmlformats.org/officeDocument/2006/relationships/image" Target="media/image46.png"/><Relationship Id="rId46" Type="http://schemas.openxmlformats.org/officeDocument/2006/relationships/image" Target="media/image45.png"/><Relationship Id="rId45" Type="http://schemas.openxmlformats.org/officeDocument/2006/relationships/image" Target="media/image44.png"/><Relationship Id="rId44" Type="http://schemas.openxmlformats.org/officeDocument/2006/relationships/image" Target="media/image43.png"/><Relationship Id="rId43" Type="http://schemas.openxmlformats.org/officeDocument/2006/relationships/image" Target="media/image42.png"/><Relationship Id="rId42" Type="http://schemas.openxmlformats.org/officeDocument/2006/relationships/image" Target="media/image41.jpeg"/><Relationship Id="rId41" Type="http://schemas.openxmlformats.org/officeDocument/2006/relationships/image" Target="media/image40.png"/><Relationship Id="rId40" Type="http://schemas.openxmlformats.org/officeDocument/2006/relationships/image" Target="media/image39.png"/><Relationship Id="rId4" Type="http://schemas.openxmlformats.org/officeDocument/2006/relationships/image" Target="media/image3.jpeg"/><Relationship Id="rId39" Type="http://schemas.openxmlformats.org/officeDocument/2006/relationships/image" Target="media/image38.png"/><Relationship Id="rId38" Type="http://schemas.openxmlformats.org/officeDocument/2006/relationships/image" Target="media/image37.pn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png"/><Relationship Id="rId34" Type="http://schemas.openxmlformats.org/officeDocument/2006/relationships/image" Target="media/image33.pn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png"/><Relationship Id="rId30" Type="http://schemas.openxmlformats.org/officeDocument/2006/relationships/image" Target="media/image29.png"/><Relationship Id="rId3" Type="http://schemas.openxmlformats.org/officeDocument/2006/relationships/image" Target="NULL" TargetMode="External"/><Relationship Id="rId29" Type="http://schemas.openxmlformats.org/officeDocument/2006/relationships/image" Target="media/image28.png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png"/><Relationship Id="rId25" Type="http://schemas.openxmlformats.org/officeDocument/2006/relationships/image" Target="media/image24.png"/><Relationship Id="rId24" Type="http://schemas.openxmlformats.org/officeDocument/2006/relationships/image" Target="media/image23.png"/><Relationship Id="rId23" Type="http://schemas.openxmlformats.org/officeDocument/2006/relationships/image" Target="media/image22.pn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media/image2.png"/><Relationship Id="rId19" Type="http://schemas.openxmlformats.org/officeDocument/2006/relationships/image" Target="media/image18.png"/><Relationship Id="rId18" Type="http://schemas.openxmlformats.org/officeDocument/2006/relationships/image" Target="media/image17.pn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jpeg"/><Relationship Id="rId13" Type="http://schemas.openxmlformats.org/officeDocument/2006/relationships/image" Target="media/image12.png"/><Relationship Id="rId12" Type="http://schemas.openxmlformats.org/officeDocument/2006/relationships/image" Target="media/image11.jpeg"/><Relationship Id="rId11" Type="http://schemas.openxmlformats.org/officeDocument/2006/relationships/image" Target="media/image10.png"/><Relationship Id="rId10" Type="http://schemas.openxmlformats.org/officeDocument/2006/relationships/image" Target="media/image9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1"/>
  <sheetViews>
    <sheetView tabSelected="1" zoomScale="70" zoomScaleNormal="70" topLeftCell="A10" workbookViewId="0">
      <selection activeCell="E11" sqref="E11"/>
    </sheetView>
  </sheetViews>
  <sheetFormatPr defaultColWidth="9" defaultRowHeight="92" customHeight="1"/>
  <cols>
    <col min="1" max="1" width="5.25" style="2" customWidth="1"/>
    <col min="2" max="2" width="19.05" style="3" customWidth="1"/>
    <col min="3" max="3" width="23.25" style="4" customWidth="1"/>
    <col min="4" max="4" width="17" style="2" customWidth="1"/>
    <col min="5" max="5" width="15.1333333333333" style="2" customWidth="1"/>
    <col min="6" max="6" width="21" style="2" customWidth="1"/>
    <col min="7" max="7" width="25.75" style="2" customWidth="1"/>
    <col min="8" max="8" width="18.8833333333333" style="2" customWidth="1"/>
    <col min="9" max="9" width="19.9916666666667" style="2" customWidth="1"/>
    <col min="10" max="10" width="13.3333333333333" style="2" customWidth="1"/>
    <col min="11" max="11" width="13" style="2" customWidth="1"/>
    <col min="12" max="12" width="16.1333333333333" style="2" customWidth="1"/>
    <col min="13" max="13" width="11.6333333333333" style="2" customWidth="1"/>
    <col min="14" max="14" width="13.6333333333333" style="2" customWidth="1"/>
    <col min="15" max="15" width="11.3833333333333" style="2" customWidth="1"/>
    <col min="16" max="16" width="10.6333333333333" style="2" customWidth="1"/>
    <col min="17" max="17" width="11" style="2" customWidth="1"/>
    <col min="18" max="18" width="9" style="2"/>
    <col min="19" max="19" width="12.1333333333333" style="2" customWidth="1"/>
    <col min="20" max="20" width="14.1333333333333" style="2" customWidth="1"/>
    <col min="21" max="21" width="16.25" style="2" customWidth="1"/>
    <col min="22" max="22" width="12.1333333333333" style="2" customWidth="1"/>
    <col min="23" max="23" width="14.1333333333333" style="2" customWidth="1"/>
    <col min="24" max="24" width="16.25" style="2" customWidth="1"/>
    <col min="25" max="16384" width="9" style="5"/>
  </cols>
  <sheetData>
    <row r="1" ht="29" customHeight="1" spans="1:24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customHeight="1" spans="1:24">
      <c r="A2" s="9" t="s">
        <v>10</v>
      </c>
      <c r="B2" s="10" t="s">
        <v>11</v>
      </c>
      <c r="C2" s="97" t="s">
        <v>12</v>
      </c>
      <c r="D2" s="12" t="s">
        <v>13</v>
      </c>
      <c r="E2" s="13">
        <v>95</v>
      </c>
      <c r="F2" s="13" t="s">
        <v>14</v>
      </c>
      <c r="G2" s="14" t="s">
        <v>15</v>
      </c>
      <c r="H2" s="13" t="str">
        <f>_xlfn.DISPIMG("ID_0C1B7EC59F114C93A911217935FC0DA6",1)</f>
        <v>=DISPIMG("ID_0C1B7EC59F114C93A911217935FC0DA6",1)</v>
      </c>
      <c r="I2" s="66" t="s">
        <v>16</v>
      </c>
      <c r="J2" s="13">
        <v>100</v>
      </c>
      <c r="K2" s="67"/>
      <c r="L2" s="67"/>
      <c r="M2" s="68"/>
      <c r="N2" s="69"/>
      <c r="O2" s="69"/>
      <c r="P2" s="69"/>
      <c r="Q2" s="67"/>
      <c r="R2" s="67"/>
      <c r="S2" s="67"/>
      <c r="T2" s="67"/>
      <c r="U2" s="67"/>
      <c r="V2" s="67"/>
      <c r="W2" s="67"/>
      <c r="X2" s="67"/>
    </row>
    <row r="3" customHeight="1" spans="1:24">
      <c r="A3" s="9" t="s">
        <v>17</v>
      </c>
      <c r="B3" s="10" t="s">
        <v>18</v>
      </c>
      <c r="C3" s="98" t="s">
        <v>19</v>
      </c>
      <c r="D3" s="16" t="s">
        <v>20</v>
      </c>
      <c r="E3" s="13">
        <v>4500</v>
      </c>
      <c r="F3" s="13" t="s">
        <v>21</v>
      </c>
      <c r="G3" s="17" t="s">
        <v>22</v>
      </c>
      <c r="H3" s="18" t="str">
        <f>_xlfn.DISPIMG("ID_E325F414DBA94D23B20B7A2D5B3EDAA1",1)</f>
        <v>=DISPIMG("ID_E325F414DBA94D23B20B7A2D5B3EDAA1",1)</v>
      </c>
      <c r="I3" s="66" t="s">
        <v>16</v>
      </c>
      <c r="J3" s="13">
        <v>100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customHeight="1" spans="1:24">
      <c r="A4" s="9" t="s">
        <v>23</v>
      </c>
      <c r="B4" s="10" t="s">
        <v>24</v>
      </c>
      <c r="C4" s="99" t="s">
        <v>25</v>
      </c>
      <c r="D4" s="16" t="s">
        <v>26</v>
      </c>
      <c r="E4" s="13">
        <v>68</v>
      </c>
      <c r="F4" s="13" t="s">
        <v>14</v>
      </c>
      <c r="G4" s="17" t="s">
        <v>27</v>
      </c>
      <c r="H4" s="18" t="str">
        <f>_xlfn.DISPIMG("ID_183F6C584F3141818FD3C98AEBCCC34D",1)</f>
        <v>=DISPIMG("ID_183F6C584F3141818FD3C98AEBCCC34D",1)</v>
      </c>
      <c r="I4" s="66" t="s">
        <v>16</v>
      </c>
      <c r="J4" s="13">
        <v>100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customHeight="1" spans="1:24">
      <c r="A5" s="9" t="s">
        <v>28</v>
      </c>
      <c r="B5" s="20" t="s">
        <v>29</v>
      </c>
      <c r="C5" s="100" t="s">
        <v>30</v>
      </c>
      <c r="D5" s="16" t="s">
        <v>26</v>
      </c>
      <c r="E5" s="13">
        <v>80</v>
      </c>
      <c r="F5" s="13" t="s">
        <v>14</v>
      </c>
      <c r="G5" s="17" t="s">
        <v>31</v>
      </c>
      <c r="H5" s="18" t="str">
        <f>_xlfn.DISPIMG("ID_4EDA6FD5F1CC436D81FB13EC93AFF136",1)</f>
        <v>=DISPIMG("ID_4EDA6FD5F1CC436D81FB13EC93AFF136",1)</v>
      </c>
      <c r="I5" s="66" t="s">
        <v>16</v>
      </c>
      <c r="J5" s="13">
        <v>100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customHeight="1" spans="1:24">
      <c r="A6" s="9" t="s">
        <v>32</v>
      </c>
      <c r="B6" s="20" t="s">
        <v>33</v>
      </c>
      <c r="C6" s="98" t="s">
        <v>34</v>
      </c>
      <c r="D6" s="16" t="s">
        <v>26</v>
      </c>
      <c r="E6" s="22">
        <v>380</v>
      </c>
      <c r="F6" s="13" t="s">
        <v>35</v>
      </c>
      <c r="G6" s="17" t="s">
        <v>36</v>
      </c>
      <c r="H6" s="18" t="str">
        <f>_xlfn.DISPIMG("ID_5E2D3864C5044DB7B8C1BF66123A247C",1)</f>
        <v>=DISPIMG("ID_5E2D3864C5044DB7B8C1BF66123A247C",1)</v>
      </c>
      <c r="I6" s="66" t="s">
        <v>16</v>
      </c>
      <c r="J6" s="13">
        <v>100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customHeight="1" spans="1:24">
      <c r="A7" s="9" t="s">
        <v>37</v>
      </c>
      <c r="B7" s="20" t="s">
        <v>38</v>
      </c>
      <c r="C7" s="99" t="s">
        <v>39</v>
      </c>
      <c r="D7" s="12" t="s">
        <v>13</v>
      </c>
      <c r="E7" s="13">
        <v>1599</v>
      </c>
      <c r="F7" s="13" t="s">
        <v>40</v>
      </c>
      <c r="G7" s="17" t="s">
        <v>41</v>
      </c>
      <c r="H7" s="18" t="str">
        <f>_xlfn.DISPIMG("ID_F52E6346AE6146AD838071765E99D2B5",1)</f>
        <v>=DISPIMG("ID_F52E6346AE6146AD838071765E99D2B5",1)</v>
      </c>
      <c r="I7" s="66" t="s">
        <v>16</v>
      </c>
      <c r="J7" s="13">
        <v>100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customHeight="1" spans="1:24">
      <c r="A8" s="9" t="s">
        <v>42</v>
      </c>
      <c r="B8" s="20" t="s">
        <v>43</v>
      </c>
      <c r="C8" s="98" t="s">
        <v>44</v>
      </c>
      <c r="D8" s="23" t="s">
        <v>45</v>
      </c>
      <c r="E8" s="13">
        <v>280</v>
      </c>
      <c r="F8" s="13" t="s">
        <v>14</v>
      </c>
      <c r="G8" s="17" t="s">
        <v>46</v>
      </c>
      <c r="H8" s="18" t="str">
        <f>_xlfn.DISPIMG("ID_A9FE6DD6ABBA4114BDF6B56657BD3CBA",1)</f>
        <v>=DISPIMG("ID_A9FE6DD6ABBA4114BDF6B56657BD3CBA",1)</v>
      </c>
      <c r="I8" s="66" t="s">
        <v>47</v>
      </c>
      <c r="J8" s="13">
        <v>100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customHeight="1" spans="1:24">
      <c r="A9" s="9" t="s">
        <v>48</v>
      </c>
      <c r="B9" s="20" t="s">
        <v>43</v>
      </c>
      <c r="C9" s="98" t="s">
        <v>49</v>
      </c>
      <c r="D9" s="16" t="s">
        <v>50</v>
      </c>
      <c r="E9" s="13">
        <v>980</v>
      </c>
      <c r="F9" s="13" t="s">
        <v>14</v>
      </c>
      <c r="G9" s="17" t="s">
        <v>51</v>
      </c>
      <c r="H9" s="18" t="str">
        <f>_xlfn.DISPIMG("ID_DCD0244A0B7F46C48BFD4F1BDF99E41C",1)</f>
        <v>=DISPIMG("ID_DCD0244A0B7F46C48BFD4F1BDF99E41C",1)</v>
      </c>
      <c r="I9" s="66" t="s">
        <v>47</v>
      </c>
      <c r="J9" s="13">
        <v>100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customHeight="1" spans="1:24">
      <c r="A10" s="9" t="s">
        <v>52</v>
      </c>
      <c r="B10" s="20" t="s">
        <v>53</v>
      </c>
      <c r="C10" s="101" t="s">
        <v>54</v>
      </c>
      <c r="D10" s="16" t="s">
        <v>26</v>
      </c>
      <c r="E10" s="13">
        <v>598</v>
      </c>
      <c r="F10" s="13" t="s">
        <v>14</v>
      </c>
      <c r="G10" s="17" t="s">
        <v>55</v>
      </c>
      <c r="H10" s="18" t="str">
        <f>_xlfn.DISPIMG("ID_BE0FE8EFCF72400699C5A5D95C1FB57F",1)</f>
        <v>=DISPIMG("ID_BE0FE8EFCF72400699C5A5D95C1FB57F",1)</v>
      </c>
      <c r="I10" s="66" t="s">
        <v>47</v>
      </c>
      <c r="J10" s="13">
        <v>100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customHeight="1" spans="1:24">
      <c r="A11" s="9" t="s">
        <v>56</v>
      </c>
      <c r="B11" s="20" t="s">
        <v>57</v>
      </c>
      <c r="C11" s="98" t="s">
        <v>58</v>
      </c>
      <c r="D11" s="16" t="s">
        <v>50</v>
      </c>
      <c r="E11" s="13">
        <v>1800</v>
      </c>
      <c r="F11" s="13" t="s">
        <v>14</v>
      </c>
      <c r="G11" s="25" t="s">
        <v>59</v>
      </c>
      <c r="H11" s="26" t="str">
        <f>_xlfn.DISPIMG("ID_5E59726B904644DB9FEE1A3414444E3A",1)</f>
        <v>=DISPIMG("ID_5E59726B904644DB9FEE1A3414444E3A",1)</v>
      </c>
      <c r="I11" s="66" t="s">
        <v>47</v>
      </c>
      <c r="J11" s="13">
        <v>100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customHeight="1" spans="1:24">
      <c r="A12" s="9" t="s">
        <v>60</v>
      </c>
      <c r="B12" s="20" t="s">
        <v>61</v>
      </c>
      <c r="C12" s="102" t="s">
        <v>62</v>
      </c>
      <c r="D12" s="16" t="s">
        <v>63</v>
      </c>
      <c r="E12" s="13">
        <v>360</v>
      </c>
      <c r="F12" s="13" t="s">
        <v>14</v>
      </c>
      <c r="G12" s="17" t="s">
        <v>64</v>
      </c>
      <c r="H12" s="18" t="str">
        <f>_xlfn.DISPIMG("ID_6E4B3AC687E74F0E8BCB60E2B3E6C061",1)</f>
        <v>=DISPIMG("ID_6E4B3AC687E74F0E8BCB60E2B3E6C061",1)</v>
      </c>
      <c r="I12" s="66" t="s">
        <v>47</v>
      </c>
      <c r="J12" s="13">
        <v>100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="1" customFormat="1" customHeight="1" spans="1:24">
      <c r="A13" s="28" t="s">
        <v>65</v>
      </c>
      <c r="B13" s="20" t="s">
        <v>24</v>
      </c>
      <c r="C13" s="103" t="s">
        <v>25</v>
      </c>
      <c r="D13" s="30" t="s">
        <v>26</v>
      </c>
      <c r="E13" s="31">
        <v>68</v>
      </c>
      <c r="F13" s="31" t="s">
        <v>14</v>
      </c>
      <c r="G13" s="32" t="s">
        <v>66</v>
      </c>
      <c r="H13" s="33" t="str">
        <f>_xlfn.DISPIMG("ID_183F6C584F3141818FD3C98AEBCCC34D",1)</f>
        <v>=DISPIMG("ID_183F6C584F3141818FD3C98AEBCCC34D",1)</v>
      </c>
      <c r="I13" s="71" t="s">
        <v>47</v>
      </c>
      <c r="J13" s="31">
        <v>100</v>
      </c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</row>
    <row r="14" s="1" customFormat="1" customHeight="1" spans="1:24">
      <c r="A14" s="28" t="s">
        <v>68</v>
      </c>
      <c r="B14" s="20" t="s">
        <v>29</v>
      </c>
      <c r="C14" s="104" t="s">
        <v>30</v>
      </c>
      <c r="D14" s="30" t="s">
        <v>26</v>
      </c>
      <c r="E14" s="31">
        <v>80</v>
      </c>
      <c r="F14" s="31" t="s">
        <v>14</v>
      </c>
      <c r="G14" s="32" t="s">
        <v>69</v>
      </c>
      <c r="H14" s="33" t="str">
        <f>_xlfn.DISPIMG("ID_4EDA6FD5F1CC436D81FB13EC93AFF136",1)</f>
        <v>=DISPIMG("ID_4EDA6FD5F1CC436D81FB13EC93AFF136",1)</v>
      </c>
      <c r="I14" s="71" t="s">
        <v>47</v>
      </c>
      <c r="J14" s="31">
        <v>100</v>
      </c>
      <c r="K14" s="72" t="s">
        <v>67</v>
      </c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</row>
    <row r="15" customHeight="1" spans="1:24">
      <c r="A15" s="9" t="s">
        <v>70</v>
      </c>
      <c r="B15" s="20" t="s">
        <v>71</v>
      </c>
      <c r="C15" s="99" t="s">
        <v>72</v>
      </c>
      <c r="D15" s="16" t="s">
        <v>26</v>
      </c>
      <c r="E15" s="13">
        <v>220</v>
      </c>
      <c r="F15" s="13" t="s">
        <v>14</v>
      </c>
      <c r="G15" s="17" t="s">
        <v>73</v>
      </c>
      <c r="H15" s="18" t="str">
        <f>_xlfn.DISPIMG("ID_169D8205D0AF4A009A7CAAB61389D44B",1)</f>
        <v>=DISPIMG("ID_169D8205D0AF4A009A7CAAB61389D44B",1)</v>
      </c>
      <c r="I15" s="66" t="s">
        <v>47</v>
      </c>
      <c r="J15" s="13">
        <v>100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customHeight="1" spans="1:24">
      <c r="A16" s="9" t="s">
        <v>74</v>
      </c>
      <c r="B16" s="20" t="s">
        <v>75</v>
      </c>
      <c r="C16" s="101" t="s">
        <v>76</v>
      </c>
      <c r="D16" s="16" t="s">
        <v>26</v>
      </c>
      <c r="E16" s="13">
        <v>240</v>
      </c>
      <c r="F16" s="13" t="s">
        <v>14</v>
      </c>
      <c r="G16" s="17" t="s">
        <v>77</v>
      </c>
      <c r="H16" s="18" t="str">
        <f>_xlfn.DISPIMG("ID_4BCE69C0875846D5865CFA1ED61D944D",1)</f>
        <v>=DISPIMG("ID_4BCE69C0875846D5865CFA1ED61D944D",1)</v>
      </c>
      <c r="I16" s="66" t="s">
        <v>47</v>
      </c>
      <c r="J16" s="13">
        <v>100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customHeight="1" spans="1:24">
      <c r="A17" s="9" t="s">
        <v>78</v>
      </c>
      <c r="B17" s="20" t="s">
        <v>79</v>
      </c>
      <c r="C17" s="101" t="s">
        <v>80</v>
      </c>
      <c r="D17" s="16" t="s">
        <v>26</v>
      </c>
      <c r="E17" s="13">
        <v>598</v>
      </c>
      <c r="F17" s="13" t="s">
        <v>14</v>
      </c>
      <c r="G17" s="17" t="s">
        <v>81</v>
      </c>
      <c r="H17" s="18" t="str">
        <f>_xlfn.DISPIMG("ID_61547703A2BD4BEAA0744F891256F38C",1)</f>
        <v>=DISPIMG("ID_61547703A2BD4BEAA0744F891256F38C",1)</v>
      </c>
      <c r="I17" s="66" t="s">
        <v>47</v>
      </c>
      <c r="J17" s="13">
        <v>100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customHeight="1" spans="1:24">
      <c r="A18" s="9" t="s">
        <v>82</v>
      </c>
      <c r="B18" s="20" t="s">
        <v>83</v>
      </c>
      <c r="C18" s="99" t="s">
        <v>84</v>
      </c>
      <c r="D18" s="16" t="s">
        <v>85</v>
      </c>
      <c r="E18" s="13">
        <v>5999</v>
      </c>
      <c r="F18" s="13" t="s">
        <v>86</v>
      </c>
      <c r="G18" s="17" t="s">
        <v>87</v>
      </c>
      <c r="H18" s="18" t="str">
        <f>_xlfn.DISPIMG("ID_8E38702EB04247B8ACBA6E1F01C5650A",1)</f>
        <v>=DISPIMG("ID_8E38702EB04247B8ACBA6E1F01C5650A",1)</v>
      </c>
      <c r="I18" s="66" t="s">
        <v>47</v>
      </c>
      <c r="J18" s="13">
        <v>100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customHeight="1" spans="1:24">
      <c r="A19" s="9" t="s">
        <v>88</v>
      </c>
      <c r="B19" s="20" t="s">
        <v>89</v>
      </c>
      <c r="C19" s="105" t="s">
        <v>90</v>
      </c>
      <c r="D19" s="23" t="s">
        <v>91</v>
      </c>
      <c r="E19" s="13">
        <v>600</v>
      </c>
      <c r="F19" s="13" t="s">
        <v>14</v>
      </c>
      <c r="G19" s="14" t="s">
        <v>92</v>
      </c>
      <c r="H19" s="18" t="str">
        <f>_xlfn.DISPIMG("ID_E39DA729E56B487D8E32E865D4485774",1)</f>
        <v>=DISPIMG("ID_E39DA729E56B487D8E32E865D4485774",1)</v>
      </c>
      <c r="I19" s="66" t="s">
        <v>47</v>
      </c>
      <c r="J19" s="13">
        <v>100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customHeight="1" spans="1:24">
      <c r="A20" s="9" t="s">
        <v>93</v>
      </c>
      <c r="B20" s="20" t="s">
        <v>94</v>
      </c>
      <c r="C20" s="98" t="s">
        <v>95</v>
      </c>
      <c r="D20" s="16" t="s">
        <v>96</v>
      </c>
      <c r="E20" s="13">
        <v>3400</v>
      </c>
      <c r="F20" s="13" t="s">
        <v>14</v>
      </c>
      <c r="G20" s="14" t="s">
        <v>97</v>
      </c>
      <c r="H20" s="18" t="str">
        <f>_xlfn.DISPIMG("ID_8E110711DA6A46C58E60024080E635EC",1)</f>
        <v>=DISPIMG("ID_8E110711DA6A46C58E60024080E635EC",1)</v>
      </c>
      <c r="I20" s="66" t="s">
        <v>47</v>
      </c>
      <c r="J20" s="13">
        <v>100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customHeight="1" spans="1:24">
      <c r="A21" s="9" t="s">
        <v>98</v>
      </c>
      <c r="B21" s="20" t="s">
        <v>99</v>
      </c>
      <c r="C21" s="105" t="s">
        <v>100</v>
      </c>
      <c r="D21" s="16" t="s">
        <v>20</v>
      </c>
      <c r="E21" s="13">
        <v>3300</v>
      </c>
      <c r="F21" s="13" t="s">
        <v>101</v>
      </c>
      <c r="G21" s="36" t="s">
        <v>102</v>
      </c>
      <c r="H21" s="16" t="str">
        <f>_xlfn.DISPIMG("ID_D95DBC76EF8343FE8EFC3A0CAEC0A6D5",1)</f>
        <v>=DISPIMG("ID_D95DBC76EF8343FE8EFC3A0CAEC0A6D5",1)</v>
      </c>
      <c r="I21" s="66" t="s">
        <v>47</v>
      </c>
      <c r="J21" s="13">
        <v>100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customHeight="1" spans="1:24">
      <c r="A22" s="9" t="s">
        <v>103</v>
      </c>
      <c r="B22" s="20" t="s">
        <v>104</v>
      </c>
      <c r="C22" s="98" t="s">
        <v>105</v>
      </c>
      <c r="D22" s="16" t="s">
        <v>106</v>
      </c>
      <c r="E22" s="13">
        <v>680</v>
      </c>
      <c r="F22" s="13" t="s">
        <v>107</v>
      </c>
      <c r="G22" s="17" t="s">
        <v>108</v>
      </c>
      <c r="H22" s="37" t="str">
        <f>_xlfn.DISPIMG("ID_BF9585F36CC241B6862A5A106A413840",1)</f>
        <v>=DISPIMG("ID_BF9585F36CC241B6862A5A106A413840",1)</v>
      </c>
      <c r="I22" s="66" t="s">
        <v>47</v>
      </c>
      <c r="J22" s="13">
        <v>100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customHeight="1" spans="1:24">
      <c r="A23" s="9" t="s">
        <v>109</v>
      </c>
      <c r="B23" s="20" t="s">
        <v>110</v>
      </c>
      <c r="C23" s="98" t="s">
        <v>111</v>
      </c>
      <c r="D23" s="16" t="s">
        <v>106</v>
      </c>
      <c r="E23" s="13">
        <v>280</v>
      </c>
      <c r="F23" s="13" t="s">
        <v>14</v>
      </c>
      <c r="G23" s="17" t="s">
        <v>112</v>
      </c>
      <c r="H23" s="18" t="str">
        <f>_xlfn.DISPIMG("ID_9CA4CAC5EAB54B31A9B66598194E381D",1)</f>
        <v>=DISPIMG("ID_9CA4CAC5EAB54B31A9B66598194E381D",1)</v>
      </c>
      <c r="I23" s="66" t="s">
        <v>47</v>
      </c>
      <c r="J23" s="13">
        <v>100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customHeight="1" spans="1:24">
      <c r="A24" s="9" t="s">
        <v>113</v>
      </c>
      <c r="B24" s="20" t="s">
        <v>114</v>
      </c>
      <c r="C24" s="99" t="s">
        <v>25</v>
      </c>
      <c r="D24" s="38" t="s">
        <v>26</v>
      </c>
      <c r="E24" s="13">
        <v>78</v>
      </c>
      <c r="F24" s="13" t="s">
        <v>14</v>
      </c>
      <c r="G24" s="39" t="s">
        <v>115</v>
      </c>
      <c r="H24" s="18" t="str">
        <f>_xlfn.DISPIMG("ID_5E10D3B61C144004BB0437301BC8E4C6",1)</f>
        <v>=DISPIMG("ID_5E10D3B61C144004BB0437301BC8E4C6",1)</v>
      </c>
      <c r="I24" s="66" t="s">
        <v>47</v>
      </c>
      <c r="J24" s="13">
        <v>100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customHeight="1" spans="1:10">
      <c r="A25" s="9" t="s">
        <v>116</v>
      </c>
      <c r="B25" s="20" t="s">
        <v>117</v>
      </c>
      <c r="C25" s="100" t="s">
        <v>118</v>
      </c>
      <c r="D25" s="38" t="s">
        <v>26</v>
      </c>
      <c r="E25" s="13">
        <v>105</v>
      </c>
      <c r="F25" s="13" t="s">
        <v>14</v>
      </c>
      <c r="G25" s="39" t="s">
        <v>119</v>
      </c>
      <c r="H25" s="18" t="str">
        <f>_xlfn.DISPIMG("ID_DDCF03C146E94B6F8B7C23D1555F0FBC",1)</f>
        <v>=DISPIMG("ID_DDCF03C146E94B6F8B7C23D1555F0FBC",1)</v>
      </c>
      <c r="I25" s="66" t="s">
        <v>47</v>
      </c>
      <c r="J25" s="13">
        <v>100</v>
      </c>
    </row>
    <row r="26" customHeight="1" spans="1:10">
      <c r="A26" s="9" t="s">
        <v>120</v>
      </c>
      <c r="B26" s="20" t="s">
        <v>121</v>
      </c>
      <c r="C26" s="99" t="s">
        <v>72</v>
      </c>
      <c r="D26" s="38" t="s">
        <v>26</v>
      </c>
      <c r="E26" s="13">
        <v>155</v>
      </c>
      <c r="F26" s="13" t="s">
        <v>14</v>
      </c>
      <c r="G26" s="39" t="s">
        <v>115</v>
      </c>
      <c r="H26" s="18" t="str">
        <f>_xlfn.DISPIMG("ID_CBED8EEA92344BEA8C7BFC1CB3E7F0F6",1)</f>
        <v>=DISPIMG("ID_CBED8EEA92344BEA8C7BFC1CB3E7F0F6",1)</v>
      </c>
      <c r="I26" s="66" t="s">
        <v>47</v>
      </c>
      <c r="J26" s="13">
        <v>100</v>
      </c>
    </row>
    <row r="27" customHeight="1" spans="1:10">
      <c r="A27" s="9" t="s">
        <v>122</v>
      </c>
      <c r="B27" s="20" t="s">
        <v>123</v>
      </c>
      <c r="C27" s="99" t="s">
        <v>12</v>
      </c>
      <c r="D27" s="13" t="s">
        <v>20</v>
      </c>
      <c r="E27" s="13">
        <v>2800</v>
      </c>
      <c r="F27" s="13" t="s">
        <v>124</v>
      </c>
      <c r="G27" s="14" t="s">
        <v>125</v>
      </c>
      <c r="H27" s="13" t="str">
        <f>_xlfn.DISPIMG("ID_BCAA7094654048A5AA2EE330DD642CEC",1)</f>
        <v>=DISPIMG("ID_BCAA7094654048A5AA2EE330DD642CEC",1)</v>
      </c>
      <c r="I27" s="66" t="s">
        <v>47</v>
      </c>
      <c r="J27" s="13">
        <v>100</v>
      </c>
    </row>
    <row r="28" customHeight="1" spans="1:10">
      <c r="A28" s="9" t="s">
        <v>126</v>
      </c>
      <c r="B28" s="20" t="s">
        <v>127</v>
      </c>
      <c r="C28" s="99" t="s">
        <v>128</v>
      </c>
      <c r="D28" s="16" t="s">
        <v>20</v>
      </c>
      <c r="E28" s="13">
        <v>1800</v>
      </c>
      <c r="F28" s="13" t="s">
        <v>14</v>
      </c>
      <c r="G28" s="17" t="s">
        <v>129</v>
      </c>
      <c r="H28" s="18" t="str">
        <f>_xlfn.DISPIMG("ID_705A2EEAA94B43849E7A68A7D9C36940",1)</f>
        <v>=DISPIMG("ID_705A2EEAA94B43849E7A68A7D9C36940",1)</v>
      </c>
      <c r="I28" s="66" t="s">
        <v>130</v>
      </c>
      <c r="J28" s="13">
        <v>100</v>
      </c>
    </row>
    <row r="29" customHeight="1" spans="1:10">
      <c r="A29" s="9" t="s">
        <v>131</v>
      </c>
      <c r="B29" s="20" t="s">
        <v>132</v>
      </c>
      <c r="C29" s="99" t="s">
        <v>133</v>
      </c>
      <c r="D29" s="16" t="s">
        <v>20</v>
      </c>
      <c r="E29" s="13">
        <v>8500</v>
      </c>
      <c r="F29" s="13" t="s">
        <v>35</v>
      </c>
      <c r="G29" s="17" t="s">
        <v>134</v>
      </c>
      <c r="H29" s="18" t="str">
        <f>_xlfn.DISPIMG("ID_CEAAC739D6764F9880C4890D12132727",1)</f>
        <v>=DISPIMG("ID_CEAAC739D6764F9880C4890D12132727",1)</v>
      </c>
      <c r="I29" s="66" t="s">
        <v>130</v>
      </c>
      <c r="J29" s="13">
        <v>100</v>
      </c>
    </row>
    <row r="30" customHeight="1" spans="1:10">
      <c r="A30" s="9" t="s">
        <v>135</v>
      </c>
      <c r="B30" s="20" t="s">
        <v>136</v>
      </c>
      <c r="C30" s="105" t="s">
        <v>137</v>
      </c>
      <c r="D30" s="16" t="s">
        <v>20</v>
      </c>
      <c r="E30" s="13">
        <v>680</v>
      </c>
      <c r="F30" s="13" t="s">
        <v>14</v>
      </c>
      <c r="G30" s="40" t="s">
        <v>138</v>
      </c>
      <c r="H30" s="18" t="str">
        <f>_xlfn.DISPIMG("ID_3A470872901A491489932151F85EF547",1)</f>
        <v>=DISPIMG("ID_3A470872901A491489932151F85EF547",1)</v>
      </c>
      <c r="I30" s="66" t="s">
        <v>130</v>
      </c>
      <c r="J30" s="13">
        <v>100</v>
      </c>
    </row>
    <row r="31" customHeight="1" spans="1:10">
      <c r="A31" s="9" t="s">
        <v>139</v>
      </c>
      <c r="B31" s="20" t="s">
        <v>140</v>
      </c>
      <c r="C31" s="99" t="s">
        <v>141</v>
      </c>
      <c r="D31" s="16" t="s">
        <v>20</v>
      </c>
      <c r="E31" s="13">
        <v>650</v>
      </c>
      <c r="F31" s="13" t="s">
        <v>142</v>
      </c>
      <c r="G31" s="14" t="s">
        <v>143</v>
      </c>
      <c r="H31" s="18" t="str">
        <f>_xlfn.DISPIMG("ID_62B5FCD4D9D943519D9ADA54D812869F",1)</f>
        <v>=DISPIMG("ID_62B5FCD4D9D943519D9ADA54D812869F",1)</v>
      </c>
      <c r="I31" s="66" t="s">
        <v>130</v>
      </c>
      <c r="J31" s="13">
        <v>100</v>
      </c>
    </row>
    <row r="32" customHeight="1" spans="1:10">
      <c r="A32" s="9" t="s">
        <v>144</v>
      </c>
      <c r="B32" s="20" t="s">
        <v>145</v>
      </c>
      <c r="C32" s="99" t="s">
        <v>146</v>
      </c>
      <c r="D32" s="41" t="s">
        <v>147</v>
      </c>
      <c r="E32" s="13">
        <v>220</v>
      </c>
      <c r="F32" s="13" t="s">
        <v>86</v>
      </c>
      <c r="G32" s="42" t="s">
        <v>148</v>
      </c>
      <c r="H32" s="43" t="str">
        <f>_xlfn.DISPIMG("ID_8EAB137018C04F5DBCD40A87036BB2C1",1)</f>
        <v>=DISPIMG("ID_8EAB137018C04F5DBCD40A87036BB2C1",1)</v>
      </c>
      <c r="I32" s="66" t="s">
        <v>130</v>
      </c>
      <c r="J32" s="13">
        <v>100</v>
      </c>
    </row>
    <row r="33" customHeight="1" spans="1:10">
      <c r="A33" s="9" t="s">
        <v>149</v>
      </c>
      <c r="B33" s="20" t="s">
        <v>150</v>
      </c>
      <c r="C33" s="105" t="s">
        <v>151</v>
      </c>
      <c r="D33" s="16" t="s">
        <v>20</v>
      </c>
      <c r="E33" s="13">
        <v>350</v>
      </c>
      <c r="F33" s="13" t="s">
        <v>86</v>
      </c>
      <c r="G33" s="17" t="s">
        <v>152</v>
      </c>
      <c r="H33" s="18" t="str">
        <f>_xlfn.DISPIMG("ID_FE4E44CB15F84CA1A7A2BD23BEF7EE9B",1)</f>
        <v>=DISPIMG("ID_FE4E44CB15F84CA1A7A2BD23BEF7EE9B",1)</v>
      </c>
      <c r="I33" s="66" t="s">
        <v>130</v>
      </c>
      <c r="J33" s="13">
        <v>100</v>
      </c>
    </row>
    <row r="34" customHeight="1" spans="1:10">
      <c r="A34" s="9" t="s">
        <v>153</v>
      </c>
      <c r="B34" s="20" t="s">
        <v>154</v>
      </c>
      <c r="C34" s="105" t="s">
        <v>34</v>
      </c>
      <c r="D34" s="18" t="s">
        <v>155</v>
      </c>
      <c r="E34" s="18">
        <v>1500</v>
      </c>
      <c r="F34" s="13" t="s">
        <v>86</v>
      </c>
      <c r="G34" s="44" t="s">
        <v>156</v>
      </c>
      <c r="H34" s="18" t="str">
        <f>_xlfn.DISPIMG("ID_1C457280709045F495815AC0EE50EAB6",1)</f>
        <v>=DISPIMG("ID_1C457280709045F495815AC0EE50EAB6",1)</v>
      </c>
      <c r="I34" s="66" t="s">
        <v>130</v>
      </c>
      <c r="J34" s="13">
        <v>100</v>
      </c>
    </row>
    <row r="35" customHeight="1" spans="1:10">
      <c r="A35" s="9" t="s">
        <v>157</v>
      </c>
      <c r="B35" s="20" t="s">
        <v>158</v>
      </c>
      <c r="C35" s="106" t="s">
        <v>159</v>
      </c>
      <c r="D35" s="13" t="s">
        <v>160</v>
      </c>
      <c r="E35" s="13">
        <v>1850</v>
      </c>
      <c r="F35" s="13" t="s">
        <v>142</v>
      </c>
      <c r="G35" s="17" t="s">
        <v>161</v>
      </c>
      <c r="H35" s="13" t="str">
        <f>_xlfn.DISPIMG("ID_1AA3E97281094E45A2BE651AD357B3BE",1)</f>
        <v>=DISPIMG("ID_1AA3E97281094E45A2BE651AD357B3BE",1)</v>
      </c>
      <c r="I35" s="73" t="s">
        <v>162</v>
      </c>
      <c r="J35" s="13">
        <v>100</v>
      </c>
    </row>
    <row r="36" customHeight="1" spans="1:10">
      <c r="A36" s="9" t="s">
        <v>163</v>
      </c>
      <c r="B36" s="46" t="s">
        <v>164</v>
      </c>
      <c r="C36" s="98" t="s">
        <v>165</v>
      </c>
      <c r="D36" s="13" t="s">
        <v>160</v>
      </c>
      <c r="E36" s="13">
        <v>3200</v>
      </c>
      <c r="F36" s="13" t="s">
        <v>142</v>
      </c>
      <c r="G36" s="17" t="s">
        <v>166</v>
      </c>
      <c r="H36" s="16" t="str">
        <f>_xlfn.DISPIMG("ID_B55EADCF34CB4C0BBA93E3FB4BCBC91E",1)</f>
        <v>=DISPIMG("ID_B55EADCF34CB4C0BBA93E3FB4BCBC91E",1)</v>
      </c>
      <c r="I36" s="73" t="s">
        <v>162</v>
      </c>
      <c r="J36" s="13">
        <v>100</v>
      </c>
    </row>
    <row r="37" customHeight="1" spans="1:10">
      <c r="A37" s="9" t="s">
        <v>167</v>
      </c>
      <c r="B37" s="46" t="s">
        <v>168</v>
      </c>
      <c r="C37" s="107" t="s">
        <v>169</v>
      </c>
      <c r="D37" s="48" t="s">
        <v>26</v>
      </c>
      <c r="E37" s="13">
        <v>698</v>
      </c>
      <c r="F37" s="13" t="s">
        <v>14</v>
      </c>
      <c r="G37" s="39" t="s">
        <v>170</v>
      </c>
      <c r="H37" s="49" t="str">
        <f>_xlfn.DISPIMG("ID_C5D43D3D2EE045E3AA9BBB09570DA064",1)</f>
        <v>=DISPIMG("ID_C5D43D3D2EE045E3AA9BBB09570DA064",1)</v>
      </c>
      <c r="I37" s="73" t="s">
        <v>162</v>
      </c>
      <c r="J37" s="13">
        <v>100</v>
      </c>
    </row>
    <row r="38" customHeight="1" spans="1:10">
      <c r="A38" s="9" t="s">
        <v>171</v>
      </c>
      <c r="B38" s="46" t="s">
        <v>172</v>
      </c>
      <c r="C38" s="108" t="s">
        <v>173</v>
      </c>
      <c r="D38" s="51" t="s">
        <v>174</v>
      </c>
      <c r="E38" s="13">
        <v>30</v>
      </c>
      <c r="F38" s="13" t="s">
        <v>14</v>
      </c>
      <c r="G38" s="14" t="s">
        <v>175</v>
      </c>
      <c r="H38" s="49" t="str">
        <f>_xlfn.DISPIMG("ID_44F128B5DB6A4CD19EA52F12F63C7BBD",1)</f>
        <v>=DISPIMG("ID_44F128B5DB6A4CD19EA52F12F63C7BBD",1)</v>
      </c>
      <c r="I38" s="73" t="s">
        <v>162</v>
      </c>
      <c r="J38" s="13">
        <v>100</v>
      </c>
    </row>
    <row r="39" customHeight="1" spans="1:10">
      <c r="A39" s="9" t="s">
        <v>176</v>
      </c>
      <c r="B39" s="46" t="s">
        <v>177</v>
      </c>
      <c r="C39" s="106" t="s">
        <v>178</v>
      </c>
      <c r="D39" s="52" t="s">
        <v>179</v>
      </c>
      <c r="E39" s="13">
        <v>60</v>
      </c>
      <c r="F39" s="13" t="s">
        <v>14</v>
      </c>
      <c r="G39" s="14" t="s">
        <v>180</v>
      </c>
      <c r="H39" s="49" t="str">
        <f>_xlfn.DISPIMG("ID_763625B9BFA94D868FF959324A06EC80",1)</f>
        <v>=DISPIMG("ID_763625B9BFA94D868FF959324A06EC80",1)</v>
      </c>
      <c r="I39" s="73" t="s">
        <v>162</v>
      </c>
      <c r="J39" s="13">
        <v>100</v>
      </c>
    </row>
    <row r="40" customHeight="1" spans="1:10">
      <c r="A40" s="9" t="s">
        <v>181</v>
      </c>
      <c r="B40" s="46" t="s">
        <v>182</v>
      </c>
      <c r="C40" s="109" t="s">
        <v>19</v>
      </c>
      <c r="D40" s="54" t="s">
        <v>183</v>
      </c>
      <c r="E40" s="13">
        <v>380</v>
      </c>
      <c r="F40" s="13" t="s">
        <v>14</v>
      </c>
      <c r="G40" s="14" t="s">
        <v>184</v>
      </c>
      <c r="H40" s="49" t="str">
        <f>_xlfn.DISPIMG("ID_33654F9D36FD48C2ACDCF1FE80FC48E8",1)</f>
        <v>=DISPIMG("ID_33654F9D36FD48C2ACDCF1FE80FC48E8",1)</v>
      </c>
      <c r="I40" s="73" t="s">
        <v>162</v>
      </c>
      <c r="J40" s="13">
        <v>100</v>
      </c>
    </row>
    <row r="41" customHeight="1" spans="1:10">
      <c r="A41" s="9" t="s">
        <v>185</v>
      </c>
      <c r="B41" s="46" t="s">
        <v>186</v>
      </c>
      <c r="C41" s="99" t="s">
        <v>187</v>
      </c>
      <c r="D41" s="48" t="s">
        <v>20</v>
      </c>
      <c r="E41" s="13">
        <v>380</v>
      </c>
      <c r="F41" s="13" t="s">
        <v>14</v>
      </c>
      <c r="G41" s="14" t="s">
        <v>188</v>
      </c>
      <c r="H41" s="55" t="str">
        <f>_xlfn.DISPIMG("ID_A005EDD95BF3455C8B0B65135B9D5E80",1)</f>
        <v>=DISPIMG("ID_A005EDD95BF3455C8B0B65135B9D5E80",1)</v>
      </c>
      <c r="I41" s="73" t="s">
        <v>162</v>
      </c>
      <c r="J41" s="13">
        <v>100</v>
      </c>
    </row>
    <row r="42" customHeight="1" spans="1:10">
      <c r="A42" s="9" t="s">
        <v>189</v>
      </c>
      <c r="B42" s="56" t="s">
        <v>190</v>
      </c>
      <c r="C42" s="105" t="s">
        <v>191</v>
      </c>
      <c r="D42" s="52" t="s">
        <v>20</v>
      </c>
      <c r="E42" s="13">
        <v>880</v>
      </c>
      <c r="F42" s="13" t="s">
        <v>142</v>
      </c>
      <c r="G42" s="14" t="s">
        <v>192</v>
      </c>
      <c r="H42" s="57" t="str">
        <f>_xlfn.DISPIMG("ID_A837BD0B13EF4D0AB00E2D4C9722EEC1",1)</f>
        <v>=DISPIMG("ID_A837BD0B13EF4D0AB00E2D4C9722EEC1",1)</v>
      </c>
      <c r="I42" s="73" t="s">
        <v>162</v>
      </c>
      <c r="J42" s="13">
        <v>100</v>
      </c>
    </row>
    <row r="43" customHeight="1" spans="1:10">
      <c r="A43" s="9" t="s">
        <v>193</v>
      </c>
      <c r="B43" s="46" t="s">
        <v>194</v>
      </c>
      <c r="C43" s="105" t="s">
        <v>195</v>
      </c>
      <c r="D43" s="52" t="s">
        <v>196</v>
      </c>
      <c r="E43" s="13">
        <v>1000</v>
      </c>
      <c r="F43" s="13" t="s">
        <v>142</v>
      </c>
      <c r="G43" s="14" t="s">
        <v>197</v>
      </c>
      <c r="H43" s="49" t="str">
        <f>_xlfn.DISPIMG("ID_73F0A3C38FB1484FA670BB30B2A86F6B",1)</f>
        <v>=DISPIMG("ID_73F0A3C38FB1484FA670BB30B2A86F6B",1)</v>
      </c>
      <c r="I43" s="73" t="s">
        <v>162</v>
      </c>
      <c r="J43" s="13">
        <v>100</v>
      </c>
    </row>
    <row r="44" customHeight="1" spans="1:10">
      <c r="A44" s="9" t="s">
        <v>198</v>
      </c>
      <c r="B44" s="58" t="s">
        <v>199</v>
      </c>
      <c r="C44" s="99" t="s">
        <v>200</v>
      </c>
      <c r="D44" s="13" t="s">
        <v>201</v>
      </c>
      <c r="E44" s="13">
        <v>980</v>
      </c>
      <c r="F44" s="13" t="s">
        <v>14</v>
      </c>
      <c r="G44" s="36" t="s">
        <v>202</v>
      </c>
      <c r="H44" s="13" t="str">
        <f>_xlfn.DISPIMG("ID_D18B103421054517AF1D490A02A7AB35",1)</f>
        <v>=DISPIMG("ID_D18B103421054517AF1D490A02A7AB35",1)</v>
      </c>
      <c r="I44" s="73" t="s">
        <v>162</v>
      </c>
      <c r="J44" s="13">
        <v>100</v>
      </c>
    </row>
    <row r="45" customHeight="1" spans="1:10">
      <c r="A45" s="9" t="s">
        <v>203</v>
      </c>
      <c r="B45" s="56" t="s">
        <v>204</v>
      </c>
      <c r="C45" s="105" t="s">
        <v>141</v>
      </c>
      <c r="D45" s="52" t="s">
        <v>205</v>
      </c>
      <c r="E45" s="13">
        <v>15</v>
      </c>
      <c r="F45" s="13" t="s">
        <v>14</v>
      </c>
      <c r="G45" s="14" t="s">
        <v>206</v>
      </c>
      <c r="H45" s="59" t="str">
        <f>_xlfn.DISPIMG("ID_B176B65565DA489E87EB866A4CA04996",1)</f>
        <v>=DISPIMG("ID_B176B65565DA489E87EB866A4CA04996",1)</v>
      </c>
      <c r="I45" s="66" t="s">
        <v>207</v>
      </c>
      <c r="J45" s="13">
        <v>100</v>
      </c>
    </row>
    <row r="46" customHeight="1" spans="1:10">
      <c r="A46" s="9" t="s">
        <v>208</v>
      </c>
      <c r="B46" s="46" t="s">
        <v>209</v>
      </c>
      <c r="C46" s="107" t="s">
        <v>210</v>
      </c>
      <c r="D46" s="52" t="s">
        <v>211</v>
      </c>
      <c r="E46" s="13">
        <v>60</v>
      </c>
      <c r="F46" s="13" t="s">
        <v>14</v>
      </c>
      <c r="G46" s="14" t="s">
        <v>212</v>
      </c>
      <c r="H46" s="59" t="str">
        <f>_xlfn.DISPIMG("ID_83DE66EA4514427B81C5F46E5CF2C2C9",1)</f>
        <v>=DISPIMG("ID_83DE66EA4514427B81C5F46E5CF2C2C9",1)</v>
      </c>
      <c r="I46" s="66" t="s">
        <v>207</v>
      </c>
      <c r="J46" s="13">
        <v>100</v>
      </c>
    </row>
    <row r="47" customHeight="1" spans="1:10">
      <c r="A47" s="9" t="s">
        <v>213</v>
      </c>
      <c r="B47" s="46" t="s">
        <v>214</v>
      </c>
      <c r="C47" s="105" t="s">
        <v>12</v>
      </c>
      <c r="D47" s="60" t="s">
        <v>215</v>
      </c>
      <c r="E47" s="13">
        <v>40</v>
      </c>
      <c r="F47" s="13" t="s">
        <v>14</v>
      </c>
      <c r="G47" s="17" t="s">
        <v>216</v>
      </c>
      <c r="H47" s="49" t="str">
        <f>_xlfn.DISPIMG("ID_A647179533F7451A841F3C3E61808764",1)</f>
        <v>=DISPIMG("ID_A647179533F7451A841F3C3E61808764",1)</v>
      </c>
      <c r="I47" s="66" t="s">
        <v>207</v>
      </c>
      <c r="J47" s="13">
        <v>100</v>
      </c>
    </row>
    <row r="48" customHeight="1" spans="1:10">
      <c r="A48" s="9" t="s">
        <v>217</v>
      </c>
      <c r="B48" s="46" t="s">
        <v>218</v>
      </c>
      <c r="C48" s="105" t="s">
        <v>219</v>
      </c>
      <c r="D48" s="60" t="s">
        <v>220</v>
      </c>
      <c r="E48" s="13">
        <v>2</v>
      </c>
      <c r="F48" s="13" t="s">
        <v>14</v>
      </c>
      <c r="G48" s="17" t="s">
        <v>221</v>
      </c>
      <c r="H48" s="49" t="str">
        <f>_xlfn.DISPIMG("ID_DBE818CE76B54BA685D0FBAF66A726E0",1)</f>
        <v>=DISPIMG("ID_DBE818CE76B54BA685D0FBAF66A726E0",1)</v>
      </c>
      <c r="I48" s="66" t="s">
        <v>207</v>
      </c>
      <c r="J48" s="13">
        <v>100</v>
      </c>
    </row>
    <row r="49" customHeight="1" spans="1:10">
      <c r="A49" s="9" t="s">
        <v>222</v>
      </c>
      <c r="B49" s="46" t="s">
        <v>223</v>
      </c>
      <c r="C49" s="105" t="s">
        <v>224</v>
      </c>
      <c r="D49" s="60" t="s">
        <v>220</v>
      </c>
      <c r="E49" s="13">
        <v>15</v>
      </c>
      <c r="F49" s="13" t="s">
        <v>35</v>
      </c>
      <c r="G49" s="17" t="s">
        <v>221</v>
      </c>
      <c r="H49" s="49" t="str">
        <f>_xlfn.DISPIMG("ID_35360CCB756549F48F7CDAB04CEC64B9",1)</f>
        <v>=DISPIMG("ID_35360CCB756549F48F7CDAB04CEC64B9",1)</v>
      </c>
      <c r="I49" s="66" t="s">
        <v>207</v>
      </c>
      <c r="J49" s="13">
        <v>100</v>
      </c>
    </row>
    <row r="50" customHeight="1" spans="1:10">
      <c r="A50" s="9" t="s">
        <v>225</v>
      </c>
      <c r="B50" s="46" t="s">
        <v>226</v>
      </c>
      <c r="C50" s="105" t="s">
        <v>227</v>
      </c>
      <c r="D50" s="52" t="s">
        <v>20</v>
      </c>
      <c r="E50" s="13">
        <v>3</v>
      </c>
      <c r="F50" s="13" t="s">
        <v>14</v>
      </c>
      <c r="G50" s="40" t="s">
        <v>138</v>
      </c>
      <c r="H50" s="49" t="str">
        <f>_xlfn.DISPIMG("ID_192AFF0B72724875966F7B3ECE8CFD99",1)</f>
        <v>=DISPIMG("ID_192AFF0B72724875966F7B3ECE8CFD99",1)</v>
      </c>
      <c r="I50" s="66" t="s">
        <v>207</v>
      </c>
      <c r="J50" s="13">
        <v>100</v>
      </c>
    </row>
    <row r="51" customHeight="1" spans="1:10">
      <c r="A51" s="9" t="s">
        <v>228</v>
      </c>
      <c r="B51" s="46" t="s">
        <v>229</v>
      </c>
      <c r="C51" s="99" t="s">
        <v>230</v>
      </c>
      <c r="D51" s="52" t="s">
        <v>20</v>
      </c>
      <c r="E51" s="13">
        <v>350</v>
      </c>
      <c r="F51" s="13" t="s">
        <v>14</v>
      </c>
      <c r="G51" s="14" t="s">
        <v>231</v>
      </c>
      <c r="H51" s="49" t="str">
        <f>_xlfn.DISPIMG("ID_1AB5F504DB174C8E87A93ED91C4D133A",1)</f>
        <v>=DISPIMG("ID_1AB5F504DB174C8E87A93ED91C4D133A",1)</v>
      </c>
      <c r="I51" s="66" t="s">
        <v>207</v>
      </c>
      <c r="J51" s="13">
        <v>100</v>
      </c>
    </row>
    <row r="52" customHeight="1" spans="1:10">
      <c r="A52" s="9" t="s">
        <v>232</v>
      </c>
      <c r="B52" s="46" t="s">
        <v>233</v>
      </c>
      <c r="C52" s="99" t="s">
        <v>234</v>
      </c>
      <c r="D52" s="52" t="s">
        <v>20</v>
      </c>
      <c r="E52" s="13">
        <v>650</v>
      </c>
      <c r="F52" s="13" t="s">
        <v>142</v>
      </c>
      <c r="G52" s="14" t="s">
        <v>235</v>
      </c>
      <c r="H52" s="49" t="str">
        <f>_xlfn.DISPIMG("ID_77E7B8862C5E44FE9AE32AFD47A3EE32",1)</f>
        <v>=DISPIMG("ID_77E7B8862C5E44FE9AE32AFD47A3EE32",1)</v>
      </c>
      <c r="I52" s="66" t="s">
        <v>207</v>
      </c>
      <c r="J52" s="13">
        <v>100</v>
      </c>
    </row>
    <row r="53" customHeight="1" spans="1:10">
      <c r="A53" s="9" t="s">
        <v>236</v>
      </c>
      <c r="B53" s="46" t="s">
        <v>237</v>
      </c>
      <c r="C53" s="99" t="s">
        <v>238</v>
      </c>
      <c r="D53" s="52" t="s">
        <v>20</v>
      </c>
      <c r="E53" s="13">
        <v>320</v>
      </c>
      <c r="F53" s="13" t="s">
        <v>14</v>
      </c>
      <c r="G53" s="14" t="s">
        <v>239</v>
      </c>
      <c r="H53" s="49" t="str">
        <f>_xlfn.DISPIMG("ID_F4179CC9C6714FC8A561626B9B416218",1)</f>
        <v>=DISPIMG("ID_F4179CC9C6714FC8A561626B9B416218",1)</v>
      </c>
      <c r="I53" s="66" t="s">
        <v>207</v>
      </c>
      <c r="J53" s="13">
        <v>100</v>
      </c>
    </row>
    <row r="54" customHeight="1" spans="1:10">
      <c r="A54" s="9" t="s">
        <v>240</v>
      </c>
      <c r="B54" s="46" t="s">
        <v>241</v>
      </c>
      <c r="C54" s="98" t="s">
        <v>242</v>
      </c>
      <c r="D54" s="60" t="s">
        <v>243</v>
      </c>
      <c r="E54" s="13">
        <v>1450</v>
      </c>
      <c r="F54" s="13" t="s">
        <v>86</v>
      </c>
      <c r="G54" s="17" t="s">
        <v>244</v>
      </c>
      <c r="H54" s="49" t="str">
        <f>_xlfn.DISPIMG("ID_EEF71BE9080E444AACBEC3343D95781E",1)</f>
        <v>=DISPIMG("ID_EEF71BE9080E444AACBEC3343D95781E",1)</v>
      </c>
      <c r="I54" s="66" t="s">
        <v>207</v>
      </c>
      <c r="J54" s="13">
        <v>100</v>
      </c>
    </row>
    <row r="55" customHeight="1" spans="1:10">
      <c r="A55" s="9" t="s">
        <v>245</v>
      </c>
      <c r="B55" s="46" t="s">
        <v>246</v>
      </c>
      <c r="C55" s="98" t="s">
        <v>247</v>
      </c>
      <c r="D55" s="60" t="s">
        <v>248</v>
      </c>
      <c r="E55" s="13">
        <v>3200</v>
      </c>
      <c r="F55" s="13" t="s">
        <v>142</v>
      </c>
      <c r="G55" s="17" t="s">
        <v>249</v>
      </c>
      <c r="H55" s="49" t="str">
        <f>_xlfn.DISPIMG("ID_C594FF115A4D4E5AAD523DCB1A3BD21F",1)</f>
        <v>=DISPIMG("ID_C594FF115A4D4E5AAD523DCB1A3BD21F",1)</v>
      </c>
      <c r="I55" s="66" t="s">
        <v>207</v>
      </c>
      <c r="J55" s="13">
        <v>100</v>
      </c>
    </row>
    <row r="56" customHeight="1" spans="1:10">
      <c r="A56" s="9" t="s">
        <v>250</v>
      </c>
      <c r="B56" s="20" t="s">
        <v>251</v>
      </c>
      <c r="C56" s="99" t="s">
        <v>252</v>
      </c>
      <c r="D56" s="41" t="s">
        <v>147</v>
      </c>
      <c r="E56" s="13">
        <v>90</v>
      </c>
      <c r="F56" s="13" t="s">
        <v>14</v>
      </c>
      <c r="G56" s="61" t="s">
        <v>253</v>
      </c>
      <c r="H56" s="16" t="str">
        <f>_xlfn.DISPIMG("ID_DC9C54AA2D764435AD13EE9D530B7264",1)</f>
        <v>=DISPIMG("ID_DC9C54AA2D764435AD13EE9D530B7264",1)</v>
      </c>
      <c r="I56" s="66" t="s">
        <v>254</v>
      </c>
      <c r="J56" s="13">
        <v>100</v>
      </c>
    </row>
    <row r="57" customHeight="1" spans="1:10">
      <c r="A57" s="9" t="s">
        <v>255</v>
      </c>
      <c r="B57" s="20" t="s">
        <v>256</v>
      </c>
      <c r="C57" s="99" t="s">
        <v>257</v>
      </c>
      <c r="D57" s="41" t="s">
        <v>147</v>
      </c>
      <c r="E57" s="13">
        <v>180</v>
      </c>
      <c r="F57" s="13" t="s">
        <v>14</v>
      </c>
      <c r="G57" s="61" t="s">
        <v>258</v>
      </c>
      <c r="H57" s="16" t="str">
        <f>_xlfn.DISPIMG("ID_467ABAE734124EC18C0D1F2D89BE74D2",1)</f>
        <v>=DISPIMG("ID_467ABAE734124EC18C0D1F2D89BE74D2",1)</v>
      </c>
      <c r="I57" s="66" t="s">
        <v>254</v>
      </c>
      <c r="J57" s="13">
        <v>100</v>
      </c>
    </row>
    <row r="58" customHeight="1" spans="1:10">
      <c r="A58" s="9" t="s">
        <v>259</v>
      </c>
      <c r="B58" s="20" t="s">
        <v>260</v>
      </c>
      <c r="C58" s="99" t="s">
        <v>261</v>
      </c>
      <c r="D58" s="16" t="s">
        <v>147</v>
      </c>
      <c r="E58" s="13">
        <v>180</v>
      </c>
      <c r="F58" s="13" t="s">
        <v>14</v>
      </c>
      <c r="G58" s="61" t="s">
        <v>262</v>
      </c>
      <c r="H58" s="16" t="str">
        <f>_xlfn.DISPIMG("ID_D79633B738D043C0826FBD3CC7E3FFB4",1)</f>
        <v>=DISPIMG("ID_D79633B738D043C0826FBD3CC7E3FFB4",1)</v>
      </c>
      <c r="I58" s="66" t="s">
        <v>254</v>
      </c>
      <c r="J58" s="13">
        <v>100</v>
      </c>
    </row>
    <row r="59" customHeight="1" spans="1:10">
      <c r="A59" s="9" t="s">
        <v>263</v>
      </c>
      <c r="B59" s="46" t="s">
        <v>264</v>
      </c>
      <c r="C59" s="97" t="s">
        <v>12</v>
      </c>
      <c r="D59" s="62" t="s">
        <v>265</v>
      </c>
      <c r="E59" s="13">
        <v>180</v>
      </c>
      <c r="F59" s="13" t="s">
        <v>14</v>
      </c>
      <c r="G59" s="36" t="s">
        <v>266</v>
      </c>
      <c r="H59" s="63" t="str">
        <f>_xlfn.DISPIMG("ID_2B8C003844EC4D6F960B7A7CB55BB929",1)</f>
        <v>=DISPIMG("ID_2B8C003844EC4D6F960B7A7CB55BB929",1)</v>
      </c>
      <c r="I59" s="66" t="s">
        <v>254</v>
      </c>
      <c r="J59" s="13">
        <v>100</v>
      </c>
    </row>
    <row r="60" customHeight="1" spans="1:10">
      <c r="A60" s="9" t="s">
        <v>267</v>
      </c>
      <c r="B60" s="20" t="s">
        <v>268</v>
      </c>
      <c r="C60" s="99" t="s">
        <v>269</v>
      </c>
      <c r="D60" s="41" t="s">
        <v>147</v>
      </c>
      <c r="E60" s="13">
        <v>180</v>
      </c>
      <c r="F60" s="13" t="s">
        <v>14</v>
      </c>
      <c r="G60" s="61" t="s">
        <v>270</v>
      </c>
      <c r="H60" s="16" t="str">
        <f>_xlfn.DISPIMG("ID_3D1B67C712C6471F9151B30E0EBF23A0",1)</f>
        <v>=DISPIMG("ID_3D1B67C712C6471F9151B30E0EBF23A0",1)</v>
      </c>
      <c r="I60" s="66" t="s">
        <v>254</v>
      </c>
      <c r="J60" s="13">
        <v>100</v>
      </c>
    </row>
    <row r="61" customHeight="1" spans="1:10">
      <c r="A61" s="9" t="s">
        <v>271</v>
      </c>
      <c r="B61" s="20" t="s">
        <v>272</v>
      </c>
      <c r="C61" s="99" t="s">
        <v>273</v>
      </c>
      <c r="D61" s="41" t="s">
        <v>147</v>
      </c>
      <c r="E61" s="13">
        <v>180</v>
      </c>
      <c r="F61" s="13" t="s">
        <v>14</v>
      </c>
      <c r="G61" s="61" t="s">
        <v>274</v>
      </c>
      <c r="H61" s="16" t="str">
        <f>_xlfn.DISPIMG("ID_55949589A568488F8E4980D4B984AFF8",1)</f>
        <v>=DISPIMG("ID_55949589A568488F8E4980D4B984AFF8",1)</v>
      </c>
      <c r="I61" s="66" t="s">
        <v>254</v>
      </c>
      <c r="J61" s="13">
        <v>100</v>
      </c>
    </row>
    <row r="62" customHeight="1" spans="1:10">
      <c r="A62" s="9" t="s">
        <v>275</v>
      </c>
      <c r="B62" s="20" t="s">
        <v>276</v>
      </c>
      <c r="C62" s="105" t="s">
        <v>277</v>
      </c>
      <c r="D62" s="16" t="s">
        <v>278</v>
      </c>
      <c r="E62" s="13">
        <v>800</v>
      </c>
      <c r="F62" s="13" t="s">
        <v>14</v>
      </c>
      <c r="G62" s="14" t="s">
        <v>279</v>
      </c>
      <c r="H62" s="64" t="str">
        <f>_xlfn.DISPIMG("ID_2161B153E6844B2AB19D50B8676515F7",1)</f>
        <v>=DISPIMG("ID_2161B153E6844B2AB19D50B8676515F7",1)</v>
      </c>
      <c r="I62" s="66" t="s">
        <v>254</v>
      </c>
      <c r="J62" s="13">
        <v>100</v>
      </c>
    </row>
    <row r="63" customHeight="1" spans="1:10">
      <c r="A63" s="9" t="s">
        <v>280</v>
      </c>
      <c r="B63" s="20" t="s">
        <v>281</v>
      </c>
      <c r="C63" s="98" t="s">
        <v>282</v>
      </c>
      <c r="D63" s="16" t="s">
        <v>283</v>
      </c>
      <c r="E63" s="13">
        <v>790</v>
      </c>
      <c r="F63" s="13" t="s">
        <v>86</v>
      </c>
      <c r="G63" s="36" t="s">
        <v>284</v>
      </c>
      <c r="H63" s="16" t="str">
        <f>_xlfn.DISPIMG("ID_E53D780FFAF34ABBBD7250A428E2DC82",1)</f>
        <v>=DISPIMG("ID_E53D780FFAF34ABBBD7250A428E2DC82",1)</v>
      </c>
      <c r="I63" s="66" t="s">
        <v>254</v>
      </c>
      <c r="J63" s="13">
        <v>100</v>
      </c>
    </row>
    <row r="64" customHeight="1" spans="1:10">
      <c r="A64" s="9" t="s">
        <v>285</v>
      </c>
      <c r="B64" s="20" t="s">
        <v>286</v>
      </c>
      <c r="C64" s="99" t="s">
        <v>287</v>
      </c>
      <c r="D64" s="41" t="s">
        <v>147</v>
      </c>
      <c r="E64" s="13">
        <v>980</v>
      </c>
      <c r="F64" s="13" t="s">
        <v>14</v>
      </c>
      <c r="G64" s="61" t="s">
        <v>288</v>
      </c>
      <c r="H64" s="16" t="str">
        <f>_xlfn.DISPIMG("ID_68E1CF7EA64A4169999E53D3473FDF02",1)</f>
        <v>=DISPIMG("ID_68E1CF7EA64A4169999E53D3473FDF02",1)</v>
      </c>
      <c r="I64" s="66" t="s">
        <v>254</v>
      </c>
      <c r="J64" s="13">
        <v>100</v>
      </c>
    </row>
    <row r="65" customHeight="1" spans="1:10">
      <c r="A65" s="9" t="s">
        <v>289</v>
      </c>
      <c r="B65" s="20" t="s">
        <v>290</v>
      </c>
      <c r="C65" s="99" t="s">
        <v>291</v>
      </c>
      <c r="D65" s="41" t="s">
        <v>147</v>
      </c>
      <c r="E65" s="13">
        <v>980</v>
      </c>
      <c r="F65" s="13" t="s">
        <v>14</v>
      </c>
      <c r="G65" s="36" t="s">
        <v>292</v>
      </c>
      <c r="H65" s="16" t="str">
        <f>_xlfn.DISPIMG("ID_F16BD499B2F547A6A526913FB3462BE1",1)</f>
        <v>=DISPIMG("ID_F16BD499B2F547A6A526913FB3462BE1",1)</v>
      </c>
      <c r="I65" s="66" t="s">
        <v>254</v>
      </c>
      <c r="J65" s="13">
        <v>100</v>
      </c>
    </row>
    <row r="66" customHeight="1" spans="1:10">
      <c r="A66" s="9" t="s">
        <v>293</v>
      </c>
      <c r="B66" s="56" t="s">
        <v>294</v>
      </c>
      <c r="C66" s="110" t="s">
        <v>295</v>
      </c>
      <c r="D66" s="48" t="s">
        <v>296</v>
      </c>
      <c r="E66" s="13">
        <v>150</v>
      </c>
      <c r="F66" s="13" t="s">
        <v>107</v>
      </c>
      <c r="G66" s="17" t="s">
        <v>297</v>
      </c>
      <c r="H66" s="55" t="str">
        <f>_xlfn.DISPIMG("ID_5853B145727E4B4BACA0560DCAC0F2C5",1)</f>
        <v>=DISPIMG("ID_5853B145727E4B4BACA0560DCAC0F2C5",1)</v>
      </c>
      <c r="I66" s="66" t="s">
        <v>298</v>
      </c>
      <c r="J66" s="13">
        <v>100</v>
      </c>
    </row>
    <row r="67" customHeight="1" spans="1:10">
      <c r="A67" s="9" t="s">
        <v>299</v>
      </c>
      <c r="B67" s="46" t="s">
        <v>300</v>
      </c>
      <c r="C67" s="105" t="s">
        <v>301</v>
      </c>
      <c r="D67" s="75" t="s">
        <v>302</v>
      </c>
      <c r="E67" s="76">
        <v>180</v>
      </c>
      <c r="F67" s="13" t="s">
        <v>86</v>
      </c>
      <c r="G67" s="77" t="s">
        <v>303</v>
      </c>
      <c r="H67" s="78" t="str">
        <f>_xlfn.DISPIMG("ID_3E599FBACA4248EBA761BD09F48D0A5D",1)</f>
        <v>=DISPIMG("ID_3E599FBACA4248EBA761BD09F48D0A5D",1)</v>
      </c>
      <c r="I67" s="66" t="s">
        <v>298</v>
      </c>
      <c r="J67" s="13">
        <v>100</v>
      </c>
    </row>
    <row r="68" customHeight="1" spans="1:10">
      <c r="A68" s="9" t="s">
        <v>304</v>
      </c>
      <c r="B68" s="46" t="s">
        <v>305</v>
      </c>
      <c r="C68" s="105" t="s">
        <v>306</v>
      </c>
      <c r="D68" s="75" t="s">
        <v>302</v>
      </c>
      <c r="E68" s="76">
        <v>350</v>
      </c>
      <c r="F68" s="13" t="s">
        <v>86</v>
      </c>
      <c r="G68" s="79" t="s">
        <v>307</v>
      </c>
      <c r="H68" s="80" t="str">
        <f>_xlfn.DISPIMG("ID_F3A2331530E64EFF84DE2C40FAE7D6C3",1)</f>
        <v>=DISPIMG("ID_F3A2331530E64EFF84DE2C40FAE7D6C3",1)</v>
      </c>
      <c r="I68" s="66" t="s">
        <v>298</v>
      </c>
      <c r="J68" s="13">
        <v>100</v>
      </c>
    </row>
    <row r="69" customHeight="1" spans="1:10">
      <c r="A69" s="9" t="s">
        <v>308</v>
      </c>
      <c r="B69" s="81" t="s">
        <v>309</v>
      </c>
      <c r="C69" s="105" t="s">
        <v>310</v>
      </c>
      <c r="D69" s="75" t="s">
        <v>302</v>
      </c>
      <c r="E69" s="76">
        <v>500</v>
      </c>
      <c r="F69" s="13" t="s">
        <v>86</v>
      </c>
      <c r="G69" s="77" t="s">
        <v>311</v>
      </c>
      <c r="H69" s="78" t="str">
        <f>_xlfn.DISPIMG("ID_E721DA91F5FD40D09AEB488BF3C02781",1)</f>
        <v>=DISPIMG("ID_E721DA91F5FD40D09AEB488BF3C02781",1)</v>
      </c>
      <c r="I69" s="66" t="s">
        <v>298</v>
      </c>
      <c r="J69" s="13">
        <v>100</v>
      </c>
    </row>
    <row r="70" customHeight="1" spans="1:10">
      <c r="A70" s="9" t="s">
        <v>312</v>
      </c>
      <c r="B70" s="46" t="s">
        <v>313</v>
      </c>
      <c r="C70" s="106" t="s">
        <v>314</v>
      </c>
      <c r="D70" s="16" t="s">
        <v>315</v>
      </c>
      <c r="E70" s="13">
        <v>680</v>
      </c>
      <c r="F70" s="13" t="s">
        <v>86</v>
      </c>
      <c r="G70" s="14" t="s">
        <v>316</v>
      </c>
      <c r="H70" s="55" t="str">
        <f>_xlfn.DISPIMG("ID_E6133D68C67C4589878B9A3DA506DB2E",1)</f>
        <v>=DISPIMG("ID_E6133D68C67C4589878B9A3DA506DB2E",1)</v>
      </c>
      <c r="I70" s="66" t="s">
        <v>298</v>
      </c>
      <c r="J70" s="13">
        <v>100</v>
      </c>
    </row>
    <row r="71" customHeight="1" spans="1:10">
      <c r="A71" s="9" t="s">
        <v>317</v>
      </c>
      <c r="B71" s="46" t="s">
        <v>318</v>
      </c>
      <c r="C71" s="98" t="s">
        <v>319</v>
      </c>
      <c r="D71" s="16" t="s">
        <v>315</v>
      </c>
      <c r="E71" s="13">
        <v>500</v>
      </c>
      <c r="F71" s="13" t="s">
        <v>86</v>
      </c>
      <c r="G71" s="14" t="s">
        <v>320</v>
      </c>
      <c r="H71" s="55" t="str">
        <f>_xlfn.DISPIMG("ID_D0A415FDBFA14F83835FD2259A9BC1D3",1)</f>
        <v>=DISPIMG("ID_D0A415FDBFA14F83835FD2259A9BC1D3",1)</v>
      </c>
      <c r="I71" s="66" t="s">
        <v>298</v>
      </c>
      <c r="J71" s="13">
        <v>100</v>
      </c>
    </row>
    <row r="72" customHeight="1" spans="1:10">
      <c r="A72" s="9" t="s">
        <v>321</v>
      </c>
      <c r="B72" s="46" t="s">
        <v>322</v>
      </c>
      <c r="C72" s="98" t="s">
        <v>323</v>
      </c>
      <c r="D72" s="16" t="s">
        <v>324</v>
      </c>
      <c r="E72" s="13">
        <v>1800</v>
      </c>
      <c r="F72" s="13" t="s">
        <v>86</v>
      </c>
      <c r="G72" s="39" t="s">
        <v>325</v>
      </c>
      <c r="H72" s="55" t="str">
        <f>_xlfn.DISPIMG("ID_F6A9B21941C74A6C8ADA6B3C18E63246",1)</f>
        <v>=DISPIMG("ID_F6A9B21941C74A6C8ADA6B3C18E63246",1)</v>
      </c>
      <c r="I72" s="66" t="s">
        <v>298</v>
      </c>
      <c r="J72" s="13">
        <v>100</v>
      </c>
    </row>
    <row r="73" customHeight="1" spans="1:10">
      <c r="A73" s="9" t="s">
        <v>326</v>
      </c>
      <c r="B73" s="82" t="s">
        <v>327</v>
      </c>
      <c r="C73" s="105" t="s">
        <v>328</v>
      </c>
      <c r="D73" s="83" t="s">
        <v>329</v>
      </c>
      <c r="E73" s="13">
        <v>50</v>
      </c>
      <c r="F73" s="13" t="s">
        <v>14</v>
      </c>
      <c r="G73" s="14" t="s">
        <v>330</v>
      </c>
      <c r="H73" s="84" t="str">
        <f>_xlfn.DISPIMG("ID_1C9456E3C0744BE39E4A1FE53E363E0A",1)</f>
        <v>=DISPIMG("ID_1C9456E3C0744BE39E4A1FE53E363E0A",1)</v>
      </c>
      <c r="I73" s="66" t="s">
        <v>298</v>
      </c>
      <c r="J73" s="13">
        <v>100</v>
      </c>
    </row>
    <row r="74" customHeight="1" spans="1:10">
      <c r="A74" s="9" t="s">
        <v>331</v>
      </c>
      <c r="B74" s="82" t="s">
        <v>332</v>
      </c>
      <c r="C74" s="105" t="s">
        <v>333</v>
      </c>
      <c r="D74" s="23" t="s">
        <v>334</v>
      </c>
      <c r="E74" s="13">
        <v>120</v>
      </c>
      <c r="F74" s="13" t="s">
        <v>14</v>
      </c>
      <c r="G74" s="14" t="s">
        <v>335</v>
      </c>
      <c r="H74" s="84" t="str">
        <f>_xlfn.DISPIMG("ID_DA19BB6D970D4B038E24C1ED5F171228",1)</f>
        <v>=DISPIMG("ID_DA19BB6D970D4B038E24C1ED5F171228",1)</v>
      </c>
      <c r="I74" s="66" t="s">
        <v>298</v>
      </c>
      <c r="J74" s="13">
        <v>100</v>
      </c>
    </row>
    <row r="75" customHeight="1" spans="1:10">
      <c r="A75" s="9" t="s">
        <v>336</v>
      </c>
      <c r="B75" s="82" t="s">
        <v>337</v>
      </c>
      <c r="C75" s="105" t="s">
        <v>338</v>
      </c>
      <c r="D75" s="85" t="s">
        <v>339</v>
      </c>
      <c r="E75" s="13">
        <v>50</v>
      </c>
      <c r="F75" s="13" t="s">
        <v>340</v>
      </c>
      <c r="G75" s="14" t="s">
        <v>341</v>
      </c>
      <c r="H75" s="84" t="str">
        <f>_xlfn.DISPIMG("ID_A18EC4EA6E2E4DD8891DCD63F6952493",1)</f>
        <v>=DISPIMG("ID_A18EC4EA6E2E4DD8891DCD63F6952493",1)</v>
      </c>
      <c r="I75" s="66" t="s">
        <v>298</v>
      </c>
      <c r="J75" s="13">
        <v>100</v>
      </c>
    </row>
    <row r="76" customHeight="1" spans="1:10">
      <c r="A76" s="9" t="s">
        <v>342</v>
      </c>
      <c r="B76" s="82" t="s">
        <v>343</v>
      </c>
      <c r="C76" s="105" t="s">
        <v>344</v>
      </c>
      <c r="D76" s="83" t="s">
        <v>345</v>
      </c>
      <c r="E76" s="13">
        <v>20</v>
      </c>
      <c r="F76" s="13" t="s">
        <v>14</v>
      </c>
      <c r="G76" s="14" t="s">
        <v>346</v>
      </c>
      <c r="H76" s="84" t="str">
        <f>_xlfn.DISPIMG("ID_04D79DEF395A44359DF0D2EAE5024BAD",1)</f>
        <v>=DISPIMG("ID_04D79DEF395A44359DF0D2EAE5024BAD",1)</v>
      </c>
      <c r="I76" s="66" t="s">
        <v>298</v>
      </c>
      <c r="J76" s="13">
        <v>100</v>
      </c>
    </row>
    <row r="77" customHeight="1" spans="1:10">
      <c r="A77" s="9" t="s">
        <v>347</v>
      </c>
      <c r="B77" s="86" t="s">
        <v>348</v>
      </c>
      <c r="C77" s="98" t="s">
        <v>349</v>
      </c>
      <c r="D77" s="18" t="s">
        <v>63</v>
      </c>
      <c r="E77" s="13">
        <v>45</v>
      </c>
      <c r="F77" s="13" t="s">
        <v>14</v>
      </c>
      <c r="G77" s="17" t="s">
        <v>350</v>
      </c>
      <c r="H77" s="18" t="str">
        <f>_xlfn.DISPIMG("ID_2ECABA5936B54A56893902CA92C88F66",1)</f>
        <v>=DISPIMG("ID_2ECABA5936B54A56893902CA92C88F66",1)</v>
      </c>
      <c r="I77" s="66" t="s">
        <v>298</v>
      </c>
      <c r="J77" s="13">
        <v>100</v>
      </c>
    </row>
    <row r="78" customHeight="1" spans="1:10">
      <c r="A78" s="9" t="s">
        <v>351</v>
      </c>
      <c r="B78" s="86" t="s">
        <v>352</v>
      </c>
      <c r="C78" s="98" t="s">
        <v>353</v>
      </c>
      <c r="D78" s="18" t="s">
        <v>63</v>
      </c>
      <c r="E78" s="13">
        <v>90</v>
      </c>
      <c r="F78" s="13" t="s">
        <v>14</v>
      </c>
      <c r="G78" s="17" t="s">
        <v>354</v>
      </c>
      <c r="H78" s="16" t="str">
        <f>_xlfn.DISPIMG("ID_471448CF2E6B41A7828F2E0A51120F6B",1)</f>
        <v>=DISPIMG("ID_471448CF2E6B41A7828F2E0A51120F6B",1)</v>
      </c>
      <c r="I78" s="66" t="s">
        <v>298</v>
      </c>
      <c r="J78" s="13">
        <v>100</v>
      </c>
    </row>
    <row r="79" customHeight="1" spans="1:10">
      <c r="A79" s="9" t="s">
        <v>355</v>
      </c>
      <c r="B79" s="86" t="s">
        <v>356</v>
      </c>
      <c r="C79" s="98" t="s">
        <v>357</v>
      </c>
      <c r="D79" s="18" t="s">
        <v>63</v>
      </c>
      <c r="E79" s="13">
        <v>128</v>
      </c>
      <c r="F79" s="13" t="s">
        <v>14</v>
      </c>
      <c r="G79" s="17" t="s">
        <v>358</v>
      </c>
      <c r="H79" s="18" t="str">
        <f>_xlfn.DISPIMG("ID_C9BD280C52184D78A23845F46A516205",1)</f>
        <v>=DISPIMG("ID_C9BD280C52184D78A23845F46A516205",1)</v>
      </c>
      <c r="I79" s="66" t="s">
        <v>298</v>
      </c>
      <c r="J79" s="13">
        <v>100</v>
      </c>
    </row>
    <row r="80" customHeight="1" spans="1:10">
      <c r="A80" s="9" t="s">
        <v>359</v>
      </c>
      <c r="B80" s="86" t="s">
        <v>360</v>
      </c>
      <c r="C80" s="98" t="s">
        <v>361</v>
      </c>
      <c r="D80" s="18" t="s">
        <v>63</v>
      </c>
      <c r="E80" s="13">
        <v>138</v>
      </c>
      <c r="F80" s="13" t="s">
        <v>14</v>
      </c>
      <c r="G80" s="17" t="s">
        <v>362</v>
      </c>
      <c r="H80" s="18" t="str">
        <f>_xlfn.DISPIMG("ID_44B41DA4103C4C0591420346B9537CF5",1)</f>
        <v>=DISPIMG("ID_44B41DA4103C4C0591420346B9537CF5",1)</v>
      </c>
      <c r="I80" s="66" t="s">
        <v>298</v>
      </c>
      <c r="J80" s="13">
        <v>100</v>
      </c>
    </row>
    <row r="81" customHeight="1" spans="1:10">
      <c r="A81" s="9" t="s">
        <v>363</v>
      </c>
      <c r="B81" s="86" t="s">
        <v>364</v>
      </c>
      <c r="C81" s="102" t="s">
        <v>365</v>
      </c>
      <c r="D81" s="23" t="s">
        <v>45</v>
      </c>
      <c r="E81" s="13">
        <v>220</v>
      </c>
      <c r="F81" s="13" t="s">
        <v>14</v>
      </c>
      <c r="G81" s="17" t="s">
        <v>366</v>
      </c>
      <c r="H81" s="18" t="str">
        <f>_xlfn.DISPIMG("ID_DBFB5BAE0B194FD489361779BB76D356",1)</f>
        <v>=DISPIMG("ID_DBFB5BAE0B194FD489361779BB76D356",1)</v>
      </c>
      <c r="I81" s="66" t="s">
        <v>298</v>
      </c>
      <c r="J81" s="13">
        <v>100</v>
      </c>
    </row>
    <row r="82" customHeight="1" spans="1:10">
      <c r="A82" s="9" t="s">
        <v>367</v>
      </c>
      <c r="B82" s="20" t="s">
        <v>368</v>
      </c>
      <c r="C82" s="99" t="s">
        <v>369</v>
      </c>
      <c r="D82" s="13" t="s">
        <v>370</v>
      </c>
      <c r="E82" s="13">
        <v>390</v>
      </c>
      <c r="F82" s="13" t="s">
        <v>86</v>
      </c>
      <c r="G82" s="17" t="s">
        <v>371</v>
      </c>
      <c r="H82" s="55" t="str">
        <f>_xlfn.DISPIMG("ID_3B72DAA367A649EA83F5AD9FD84EBCB3",1)</f>
        <v>=DISPIMG("ID_3B72DAA367A649EA83F5AD9FD84EBCB3",1)</v>
      </c>
      <c r="I82" s="66" t="s">
        <v>298</v>
      </c>
      <c r="J82" s="13">
        <v>100</v>
      </c>
    </row>
    <row r="83" customHeight="1" spans="1:10">
      <c r="A83" s="9" t="s">
        <v>372</v>
      </c>
      <c r="B83" s="87" t="s">
        <v>373</v>
      </c>
      <c r="C83" s="106" t="s">
        <v>374</v>
      </c>
      <c r="D83" s="13" t="s">
        <v>375</v>
      </c>
      <c r="E83" s="13">
        <v>3200</v>
      </c>
      <c r="F83" s="13" t="s">
        <v>86</v>
      </c>
      <c r="G83" s="36" t="s">
        <v>376</v>
      </c>
      <c r="H83" s="55" t="str">
        <f>_xlfn.DISPIMG("ID_34BD1F16C96C45F9BEF8AFE7366BA4FA",1)</f>
        <v>=DISPIMG("ID_34BD1F16C96C45F9BEF8AFE7366BA4FA",1)</v>
      </c>
      <c r="I83" s="66" t="s">
        <v>298</v>
      </c>
      <c r="J83" s="13">
        <v>100</v>
      </c>
    </row>
    <row r="84" customHeight="1" spans="1:10">
      <c r="A84" s="9" t="s">
        <v>377</v>
      </c>
      <c r="B84" s="46" t="s">
        <v>378</v>
      </c>
      <c r="C84" s="102" t="s">
        <v>379</v>
      </c>
      <c r="D84" s="88" t="s">
        <v>63</v>
      </c>
      <c r="E84" s="13">
        <v>550</v>
      </c>
      <c r="F84" s="13" t="s">
        <v>86</v>
      </c>
      <c r="G84" s="89" t="s">
        <v>380</v>
      </c>
      <c r="H84" s="55" t="str">
        <f>_xlfn.DISPIMG("ID_7DBF2EC86ADC42F4BF6B569C6E2C1558",1)</f>
        <v>=DISPIMG("ID_7DBF2EC86ADC42F4BF6B569C6E2C1558",1)</v>
      </c>
      <c r="I84" s="66" t="s">
        <v>298</v>
      </c>
      <c r="J84" s="13">
        <v>100</v>
      </c>
    </row>
    <row r="85" customHeight="1" spans="1:10">
      <c r="A85" s="9" t="s">
        <v>381</v>
      </c>
      <c r="B85" s="46" t="s">
        <v>378</v>
      </c>
      <c r="C85" s="111" t="s">
        <v>382</v>
      </c>
      <c r="D85" s="91" t="s">
        <v>383</v>
      </c>
      <c r="E85" s="13">
        <v>500</v>
      </c>
      <c r="F85" s="13" t="s">
        <v>86</v>
      </c>
      <c r="G85" s="42" t="s">
        <v>384</v>
      </c>
      <c r="H85" s="55" t="str">
        <f>_xlfn.DISPIMG("ID_A5A91790E7F140B1AF4B2A691245B134",1)</f>
        <v>=DISPIMG("ID_A5A91790E7F140B1AF4B2A691245B134",1)</v>
      </c>
      <c r="I85" s="66" t="s">
        <v>298</v>
      </c>
      <c r="J85" s="13">
        <v>100</v>
      </c>
    </row>
    <row r="86" customHeight="1" spans="1:10">
      <c r="A86" s="9" t="s">
        <v>385</v>
      </c>
      <c r="B86" s="20" t="s">
        <v>386</v>
      </c>
      <c r="C86" s="112" t="s">
        <v>387</v>
      </c>
      <c r="D86" s="16" t="s">
        <v>375</v>
      </c>
      <c r="E86" s="13">
        <v>3980</v>
      </c>
      <c r="F86" s="13" t="s">
        <v>86</v>
      </c>
      <c r="G86" s="14" t="s">
        <v>388</v>
      </c>
      <c r="H86" s="55" t="str">
        <f>_xlfn.DISPIMG("ID_C6F197E4351B4391A435F7C740105646",1)</f>
        <v>=DISPIMG("ID_C6F197E4351B4391A435F7C740105646",1)</v>
      </c>
      <c r="I86" s="66" t="s">
        <v>298</v>
      </c>
      <c r="J86" s="13">
        <v>100</v>
      </c>
    </row>
    <row r="87" customHeight="1" spans="1:10">
      <c r="A87" s="9" t="s">
        <v>389</v>
      </c>
      <c r="B87" s="20" t="s">
        <v>390</v>
      </c>
      <c r="C87" s="105" t="s">
        <v>391</v>
      </c>
      <c r="D87" s="91" t="s">
        <v>392</v>
      </c>
      <c r="E87" s="13">
        <v>120</v>
      </c>
      <c r="F87" s="13" t="s">
        <v>14</v>
      </c>
      <c r="G87" s="36" t="s">
        <v>393</v>
      </c>
      <c r="H87" s="52" t="str">
        <f>_xlfn.DISPIMG("ID_B72F9D0331904B5D95F5A31A2E90A5CE",1)</f>
        <v>=DISPIMG("ID_B72F9D0331904B5D95F5A31A2E90A5CE",1)</v>
      </c>
      <c r="I87" s="66" t="s">
        <v>298</v>
      </c>
      <c r="J87" s="13">
        <v>100</v>
      </c>
    </row>
    <row r="88" customHeight="1" spans="1:10">
      <c r="A88" s="9" t="s">
        <v>394</v>
      </c>
      <c r="B88" s="20" t="s">
        <v>395</v>
      </c>
      <c r="C88" s="102" t="s">
        <v>396</v>
      </c>
      <c r="D88" s="16" t="s">
        <v>45</v>
      </c>
      <c r="E88" s="13">
        <v>1800</v>
      </c>
      <c r="F88" s="13" t="s">
        <v>86</v>
      </c>
      <c r="G88" s="44" t="s">
        <v>397</v>
      </c>
      <c r="H88" s="18" t="str">
        <f>_xlfn.DISPIMG("ID_E51EC548FEFB41EEAFF7F94F90CA247C",1)</f>
        <v>=DISPIMG("ID_E51EC548FEFB41EEAFF7F94F90CA247C",1)</v>
      </c>
      <c r="I88" s="66" t="s">
        <v>298</v>
      </c>
      <c r="J88" s="13">
        <v>100</v>
      </c>
    </row>
    <row r="89" customHeight="1" spans="1:10">
      <c r="A89" s="9" t="s">
        <v>398</v>
      </c>
      <c r="B89" s="46" t="s">
        <v>399</v>
      </c>
      <c r="C89" s="99" t="s">
        <v>400</v>
      </c>
      <c r="D89" s="41" t="s">
        <v>147</v>
      </c>
      <c r="E89" s="13">
        <v>290</v>
      </c>
      <c r="F89" s="13" t="s">
        <v>14</v>
      </c>
      <c r="G89" s="36" t="s">
        <v>401</v>
      </c>
      <c r="H89" s="55" t="str">
        <f>_xlfn.DISPIMG("ID_EB43E9C656754907BCC67EBAE342576E",1)</f>
        <v>=DISPIMG("ID_EB43E9C656754907BCC67EBAE342576E",1)</v>
      </c>
      <c r="I89" s="66" t="s">
        <v>298</v>
      </c>
      <c r="J89" s="13">
        <v>100</v>
      </c>
    </row>
    <row r="90" customHeight="1" spans="1:10">
      <c r="A90" s="9" t="s">
        <v>402</v>
      </c>
      <c r="B90" s="20" t="s">
        <v>403</v>
      </c>
      <c r="C90" s="105" t="s">
        <v>404</v>
      </c>
      <c r="D90" s="93" t="s">
        <v>405</v>
      </c>
      <c r="E90" s="13">
        <v>480</v>
      </c>
      <c r="F90" s="13" t="s">
        <v>86</v>
      </c>
      <c r="G90" s="36" t="s">
        <v>406</v>
      </c>
      <c r="H90" s="76" t="str">
        <f>_xlfn.DISPIMG("ID_56E203F730A14251A8FFBC50D1C3BC5C",1)</f>
        <v>=DISPIMG("ID_56E203F730A14251A8FFBC50D1C3BC5C",1)</v>
      </c>
      <c r="I90" s="66" t="s">
        <v>298</v>
      </c>
      <c r="J90" s="13">
        <v>100</v>
      </c>
    </row>
    <row r="91" customHeight="1" spans="1:10">
      <c r="A91" s="9" t="s">
        <v>407</v>
      </c>
      <c r="B91" s="20" t="s">
        <v>408</v>
      </c>
      <c r="C91" s="98" t="s">
        <v>409</v>
      </c>
      <c r="D91" s="41" t="s">
        <v>410</v>
      </c>
      <c r="E91" s="13">
        <v>2560</v>
      </c>
      <c r="F91" s="13" t="s">
        <v>86</v>
      </c>
      <c r="G91" s="17" t="s">
        <v>411</v>
      </c>
      <c r="H91" s="37" t="str">
        <f>_xlfn.DISPIMG("ID_6883225D0B0C4EAA8845C597FBF7BB7E",1)</f>
        <v>=DISPIMG("ID_6883225D0B0C4EAA8845C597FBF7BB7E",1)</v>
      </c>
      <c r="I91" s="66" t="s">
        <v>298</v>
      </c>
      <c r="J91" s="13">
        <v>100</v>
      </c>
    </row>
    <row r="92" customHeight="1" spans="1:10">
      <c r="A92" s="9" t="s">
        <v>412</v>
      </c>
      <c r="B92" s="20" t="s">
        <v>413</v>
      </c>
      <c r="C92" s="98" t="s">
        <v>414</v>
      </c>
      <c r="D92" s="41" t="s">
        <v>410</v>
      </c>
      <c r="E92" s="13">
        <v>3400</v>
      </c>
      <c r="F92" s="13" t="s">
        <v>86</v>
      </c>
      <c r="G92" s="17" t="s">
        <v>415</v>
      </c>
      <c r="H92" s="37" t="str">
        <f>_xlfn.DISPIMG("ID_672FA9DAD9F94431B13976A8ADDBF266",1)</f>
        <v>=DISPIMG("ID_672FA9DAD9F94431B13976A8ADDBF266",1)</v>
      </c>
      <c r="I92" s="66" t="s">
        <v>298</v>
      </c>
      <c r="J92" s="13">
        <v>100</v>
      </c>
    </row>
    <row r="93" customHeight="1" spans="1:10">
      <c r="A93" s="9" t="s">
        <v>416</v>
      </c>
      <c r="B93" s="20" t="s">
        <v>417</v>
      </c>
      <c r="C93" s="98" t="s">
        <v>418</v>
      </c>
      <c r="D93" s="16" t="s">
        <v>419</v>
      </c>
      <c r="E93" s="13">
        <v>980</v>
      </c>
      <c r="F93" s="13" t="s">
        <v>86</v>
      </c>
      <c r="G93" s="36" t="s">
        <v>420</v>
      </c>
      <c r="H93" s="37" t="str">
        <f>_xlfn.DISPIMG("ID_F733DFD1DAEC49D083720A3BA537A97F",1)</f>
        <v>=DISPIMG("ID_F733DFD1DAEC49D083720A3BA537A97F",1)</v>
      </c>
      <c r="I93" s="66" t="s">
        <v>298</v>
      </c>
      <c r="J93" s="13">
        <v>100</v>
      </c>
    </row>
    <row r="94" customHeight="1" spans="1:10">
      <c r="A94" s="9" t="s">
        <v>421</v>
      </c>
      <c r="B94" s="94" t="s">
        <v>422</v>
      </c>
      <c r="C94" s="98" t="s">
        <v>423</v>
      </c>
      <c r="D94" s="41" t="s">
        <v>410</v>
      </c>
      <c r="E94" s="13">
        <v>140</v>
      </c>
      <c r="F94" s="13" t="s">
        <v>86</v>
      </c>
      <c r="G94" s="17" t="s">
        <v>424</v>
      </c>
      <c r="H94" s="95" t="str">
        <f>_xlfn.DISPIMG("ID_631B60885F624BE2AB9544D981223D0E",1)</f>
        <v>=DISPIMG("ID_631B60885F624BE2AB9544D981223D0E",1)</v>
      </c>
      <c r="I94" s="66" t="s">
        <v>298</v>
      </c>
      <c r="J94" s="13">
        <v>100</v>
      </c>
    </row>
    <row r="95" customHeight="1" spans="1:10">
      <c r="A95" s="9" t="s">
        <v>425</v>
      </c>
      <c r="B95" s="94" t="s">
        <v>426</v>
      </c>
      <c r="C95" s="98" t="s">
        <v>427</v>
      </c>
      <c r="D95" s="41" t="s">
        <v>410</v>
      </c>
      <c r="E95" s="13">
        <v>100</v>
      </c>
      <c r="F95" s="13" t="s">
        <v>86</v>
      </c>
      <c r="G95" s="14" t="s">
        <v>428</v>
      </c>
      <c r="H95" s="41" t="str">
        <f>_xlfn.DISPIMG("ID_B83F1758E78547409CE15D499503D44E",1)</f>
        <v>=DISPIMG("ID_B83F1758E78547409CE15D499503D44E",1)</v>
      </c>
      <c r="I95" s="66" t="s">
        <v>298</v>
      </c>
      <c r="J95" s="13">
        <v>100</v>
      </c>
    </row>
    <row r="96" customHeight="1" spans="1:10">
      <c r="A96" s="9" t="s">
        <v>429</v>
      </c>
      <c r="B96" s="46" t="s">
        <v>430</v>
      </c>
      <c r="C96" s="99" t="s">
        <v>431</v>
      </c>
      <c r="D96" s="60" t="s">
        <v>432</v>
      </c>
      <c r="E96" s="13">
        <v>100</v>
      </c>
      <c r="F96" s="13" t="s">
        <v>86</v>
      </c>
      <c r="G96" s="17" t="s">
        <v>433</v>
      </c>
      <c r="H96" s="52" t="str">
        <f>_xlfn.DISPIMG("ID_D714FB35B6B74CE1AA46E0A712E00035",1)</f>
        <v>=DISPIMG("ID_D714FB35B6B74CE1AA46E0A712E00035",1)</v>
      </c>
      <c r="I96" s="66" t="s">
        <v>298</v>
      </c>
      <c r="J96" s="13">
        <v>100</v>
      </c>
    </row>
    <row r="97" customHeight="1" spans="1:10">
      <c r="A97" s="9" t="s">
        <v>434</v>
      </c>
      <c r="B97" s="20" t="s">
        <v>435</v>
      </c>
      <c r="C97" s="98" t="s">
        <v>436</v>
      </c>
      <c r="D97" s="60" t="s">
        <v>432</v>
      </c>
      <c r="E97" s="13">
        <v>2500</v>
      </c>
      <c r="F97" s="13" t="s">
        <v>86</v>
      </c>
      <c r="G97" s="17" t="s">
        <v>437</v>
      </c>
      <c r="H97" s="16" t="str">
        <f>_xlfn.DISPIMG("ID_B081BB5CE30340D695472826E35AE5EC",1)</f>
        <v>=DISPIMG("ID_B081BB5CE30340D695472826E35AE5EC",1)</v>
      </c>
      <c r="I97" s="66" t="s">
        <v>298</v>
      </c>
      <c r="J97" s="13">
        <v>100</v>
      </c>
    </row>
    <row r="98" customHeight="1" spans="1:10">
      <c r="A98" s="9" t="s">
        <v>438</v>
      </c>
      <c r="B98" s="46" t="s">
        <v>439</v>
      </c>
      <c r="C98" s="105" t="s">
        <v>440</v>
      </c>
      <c r="D98" s="52" t="s">
        <v>441</v>
      </c>
      <c r="E98" s="13">
        <v>50</v>
      </c>
      <c r="F98" s="13" t="s">
        <v>14</v>
      </c>
      <c r="G98" s="14" t="s">
        <v>442</v>
      </c>
      <c r="H98" s="60" t="str">
        <f>_xlfn.DISPIMG("ID_80EBB2CE40AE447E94AD726A9FE7740F",1)</f>
        <v>=DISPIMG("ID_80EBB2CE40AE447E94AD726A9FE7740F",1)</v>
      </c>
      <c r="I98" s="66" t="s">
        <v>298</v>
      </c>
      <c r="J98" s="13">
        <v>100</v>
      </c>
    </row>
    <row r="99" customHeight="1" spans="1:10">
      <c r="A99" s="9" t="s">
        <v>443</v>
      </c>
      <c r="B99" s="46" t="s">
        <v>444</v>
      </c>
      <c r="C99" s="105" t="s">
        <v>445</v>
      </c>
      <c r="D99" s="96" t="s">
        <v>446</v>
      </c>
      <c r="E99" s="13">
        <v>120</v>
      </c>
      <c r="F99" s="13" t="s">
        <v>14</v>
      </c>
      <c r="G99" s="14" t="s">
        <v>447</v>
      </c>
      <c r="H99" s="60" t="str">
        <f>_xlfn.DISPIMG("ID_93FA75A556D54A95B9977DE8278022C9",1)</f>
        <v>=DISPIMG("ID_93FA75A556D54A95B9977DE8278022C9",1)</v>
      </c>
      <c r="I99" s="66" t="s">
        <v>298</v>
      </c>
      <c r="J99" s="13">
        <v>100</v>
      </c>
    </row>
    <row r="100" customHeight="1" spans="1:10">
      <c r="A100" s="9" t="s">
        <v>448</v>
      </c>
      <c r="B100" s="46" t="s">
        <v>449</v>
      </c>
      <c r="C100" s="98" t="s">
        <v>450</v>
      </c>
      <c r="D100" s="18" t="s">
        <v>451</v>
      </c>
      <c r="E100" s="13">
        <v>1800</v>
      </c>
      <c r="F100" s="13" t="s">
        <v>142</v>
      </c>
      <c r="G100" s="17" t="s">
        <v>452</v>
      </c>
      <c r="H100" s="55" t="str">
        <f>_xlfn.DISPIMG("ID_0056B3579EFB47B497047AFFC2F60C31",1)</f>
        <v>=DISPIMG("ID_0056B3579EFB47B497047AFFC2F60C31",1)</v>
      </c>
      <c r="I100" s="66" t="s">
        <v>298</v>
      </c>
      <c r="J100" s="13">
        <v>100</v>
      </c>
    </row>
    <row r="101" customHeight="1" spans="1:10">
      <c r="A101" s="9" t="s">
        <v>453</v>
      </c>
      <c r="B101" s="46" t="s">
        <v>454</v>
      </c>
      <c r="C101" s="98" t="s">
        <v>455</v>
      </c>
      <c r="D101" s="60" t="s">
        <v>451</v>
      </c>
      <c r="E101" s="13">
        <v>1500</v>
      </c>
      <c r="F101" s="13" t="s">
        <v>142</v>
      </c>
      <c r="G101" s="17" t="s">
        <v>456</v>
      </c>
      <c r="H101" s="55" t="str">
        <f>_xlfn.DISPIMG("ID_5256B08D3A7E4E0E9BA776F14D4F070E",1)</f>
        <v>=DISPIMG("ID_5256B08D3A7E4E0E9BA776F14D4F070E",1)</v>
      </c>
      <c r="I101" s="66" t="s">
        <v>298</v>
      </c>
      <c r="J101" s="13">
        <v>100</v>
      </c>
    </row>
  </sheetData>
  <autoFilter xmlns:etc="http://www.wps.cn/officeDocument/2017/etCustomData" ref="A1:X101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超友 许</dc:creator>
  <cp:lastModifiedBy>可麻麻</cp:lastModifiedBy>
  <dcterms:created xsi:type="dcterms:W3CDTF">2024-10-17T15:18:00Z</dcterms:created>
  <dcterms:modified xsi:type="dcterms:W3CDTF">2025-04-17T05:19:17Z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17B45406988245F5A8879F7F35929B26_12</vt:lpwstr>
  </property>
</Properties>
</file>