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s>
  <definedNames>
    <definedName name="_xlnm._FilterDatabase" localSheetId="0" hidden="1">Sheet1!$A$2:$T$230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5" name="ID_DD765D1AA35645E7AC57515DCC38BFD9"/>
        <xdr:cNvPicPr/>
      </xdr:nvPicPr>
      <xdr:blipFill>
        <a:blip r:embed="rId1"/>
        <a:stretch>
          <a:fillRect/>
        </a:stretch>
      </xdr:blipFill>
      <xdr:spPr>
        <a:xfrm>
          <a:off x="9086850" y="83826350"/>
          <a:ext cx="839470" cy="1024255"/>
        </a:xfrm>
        <a:prstGeom prst="rect">
          <a:avLst/>
        </a:prstGeom>
      </xdr:spPr>
    </xdr:pic>
  </etc:cellImage>
  <etc:cellImage>
    <xdr:pic>
      <xdr:nvPicPr>
        <xdr:cNvPr id="248" name="ID_CF2314AA380A4EF391DCCFC70771D422"/>
        <xdr:cNvPicPr>
          <a:picLocks noChangeAspect="1"/>
        </xdr:cNvPicPr>
      </xdr:nvPicPr>
      <xdr:blipFill>
        <a:blip r:embed="rId2"/>
        <a:stretch>
          <a:fillRect/>
        </a:stretch>
      </xdr:blipFill>
      <xdr:spPr>
        <a:xfrm>
          <a:off x="9091295" y="5707380"/>
          <a:ext cx="883285" cy="889000"/>
        </a:xfrm>
        <a:prstGeom prst="rect">
          <a:avLst/>
        </a:prstGeom>
      </xdr:spPr>
    </xdr:pic>
  </etc:cellImage>
  <etc:cellImage>
    <xdr:pic>
      <xdr:nvPicPr>
        <xdr:cNvPr id="6" name="ID_DF341C04394946149E1C8184367ED15B"/>
        <xdr:cNvPicPr/>
      </xdr:nvPicPr>
      <xdr:blipFill>
        <a:blip r:embed="rId3"/>
        <a:stretch>
          <a:fillRect/>
        </a:stretch>
      </xdr:blipFill>
      <xdr:spPr>
        <a:xfrm>
          <a:off x="8165465" y="11180445"/>
          <a:ext cx="720090" cy="720090"/>
        </a:xfrm>
        <a:prstGeom prst="rect">
          <a:avLst/>
        </a:prstGeom>
      </xdr:spPr>
    </xdr:pic>
  </etc:cellImage>
  <etc:cellImage>
    <xdr:pic>
      <xdr:nvPicPr>
        <xdr:cNvPr id="5" name="ID_48FD7E9AE5E74D359948C112B87395DD"/>
        <xdr:cNvPicPr/>
      </xdr:nvPicPr>
      <xdr:blipFill>
        <a:blip r:embed="rId4"/>
        <a:stretch>
          <a:fillRect/>
        </a:stretch>
      </xdr:blipFill>
      <xdr:spPr>
        <a:xfrm>
          <a:off x="8112125" y="9309100"/>
          <a:ext cx="720090" cy="720090"/>
        </a:xfrm>
        <a:prstGeom prst="rect">
          <a:avLst/>
        </a:prstGeom>
      </xdr:spPr>
    </xdr:pic>
  </etc:cellImage>
  <etc:cellImage>
    <xdr:pic>
      <xdr:nvPicPr>
        <xdr:cNvPr id="50" name="ID_C62B29410F1A4A17B0DC4E1017057FFE"/>
        <xdr:cNvPicPr/>
      </xdr:nvPicPr>
      <xdr:blipFill>
        <a:blip r:embed="rId5"/>
        <a:srcRect l="24000" r="20000"/>
        <a:stretch>
          <a:fillRect/>
        </a:stretch>
      </xdr:blipFill>
      <xdr:spPr>
        <a:xfrm>
          <a:off x="9127490" y="92560140"/>
          <a:ext cx="817880" cy="1251585"/>
        </a:xfrm>
        <a:prstGeom prst="rect">
          <a:avLst/>
        </a:prstGeom>
      </xdr:spPr>
    </xdr:pic>
  </etc:cellImage>
  <etc:cellImage>
    <xdr:pic>
      <xdr:nvPicPr>
        <xdr:cNvPr id="4" name="ID_C0DB6F64661147EF8395B41C1C245F48"/>
        <xdr:cNvPicPr/>
      </xdr:nvPicPr>
      <xdr:blipFill>
        <a:blip r:embed="rId6"/>
        <a:stretch>
          <a:fillRect/>
        </a:stretch>
      </xdr:blipFill>
      <xdr:spPr>
        <a:xfrm>
          <a:off x="8043545" y="7283450"/>
          <a:ext cx="882650" cy="1133475"/>
        </a:xfrm>
        <a:prstGeom prst="rect">
          <a:avLst/>
        </a:prstGeom>
      </xdr:spPr>
    </xdr:pic>
  </etc:cellImage>
  <etc:cellImage>
    <xdr:pic>
      <xdr:nvPicPr>
        <xdr:cNvPr id="49" name="ID_AE40940F76454F598765AA1653CCB076"/>
        <xdr:cNvPicPr/>
      </xdr:nvPicPr>
      <xdr:blipFill>
        <a:blip r:embed="rId7"/>
        <a:srcRect l="19354" r="19354"/>
        <a:stretch>
          <a:fillRect/>
        </a:stretch>
      </xdr:blipFill>
      <xdr:spPr>
        <a:xfrm>
          <a:off x="9033510" y="90907235"/>
          <a:ext cx="1002665" cy="1035685"/>
        </a:xfrm>
        <a:prstGeom prst="rect">
          <a:avLst/>
        </a:prstGeom>
      </xdr:spPr>
    </xdr:pic>
  </etc:cellImage>
  <etc:cellImage>
    <xdr:pic>
      <xdr:nvPicPr>
        <xdr:cNvPr id="217" name="ID_AD5BFBD3ECAE4204ACE4F438CE2DE962"/>
        <xdr:cNvPicPr/>
      </xdr:nvPicPr>
      <xdr:blipFill>
        <a:blip r:embed="rId8"/>
        <a:stretch>
          <a:fillRect/>
        </a:stretch>
      </xdr:blipFill>
      <xdr:spPr>
        <a:xfrm>
          <a:off x="9076055" y="381748665"/>
          <a:ext cx="948690" cy="1078230"/>
        </a:xfrm>
        <a:prstGeom prst="rect">
          <a:avLst/>
        </a:prstGeom>
      </xdr:spPr>
    </xdr:pic>
  </etc:cellImage>
  <etc:cellImage>
    <xdr:pic>
      <xdr:nvPicPr>
        <xdr:cNvPr id="11" name="ID_625EE558A9E24AC59A89B9BCB69622A4"/>
        <xdr:cNvPicPr/>
      </xdr:nvPicPr>
      <xdr:blipFill>
        <a:blip r:embed="rId9"/>
        <a:stretch>
          <a:fillRect/>
        </a:stretch>
      </xdr:blipFill>
      <xdr:spPr>
        <a:xfrm>
          <a:off x="9086215" y="23535005"/>
          <a:ext cx="904875" cy="1078230"/>
        </a:xfrm>
        <a:prstGeom prst="rect">
          <a:avLst/>
        </a:prstGeom>
      </xdr:spPr>
    </xdr:pic>
  </etc:cellImage>
  <etc:cellImage>
    <xdr:pic>
      <xdr:nvPicPr>
        <xdr:cNvPr id="8" name="ID_5374CDD402814449B08CA9AB5DCC21E5"/>
        <xdr:cNvPicPr/>
      </xdr:nvPicPr>
      <xdr:blipFill>
        <a:blip r:embed="rId10"/>
        <a:stretch>
          <a:fillRect/>
        </a:stretch>
      </xdr:blipFill>
      <xdr:spPr>
        <a:xfrm>
          <a:off x="8202295" y="17796510"/>
          <a:ext cx="720090" cy="720090"/>
        </a:xfrm>
        <a:prstGeom prst="rect">
          <a:avLst/>
        </a:prstGeom>
      </xdr:spPr>
    </xdr:pic>
  </etc:cellImage>
  <etc:cellImage>
    <xdr:pic>
      <xdr:nvPicPr>
        <xdr:cNvPr id="57" name="ID_2232807A90C2492A9482E2FB5EC1BA5E"/>
        <xdr:cNvPicPr/>
      </xdr:nvPicPr>
      <xdr:blipFill>
        <a:blip r:embed="rId11"/>
        <a:stretch>
          <a:fillRect/>
        </a:stretch>
      </xdr:blipFill>
      <xdr:spPr>
        <a:xfrm>
          <a:off x="9153525" y="105049320"/>
          <a:ext cx="839470" cy="1068070"/>
        </a:xfrm>
        <a:prstGeom prst="rect">
          <a:avLst/>
        </a:prstGeom>
      </xdr:spPr>
    </xdr:pic>
  </etc:cellImage>
  <etc:cellImage>
    <xdr:pic>
      <xdr:nvPicPr>
        <xdr:cNvPr id="96" name="ID_9C83ADE95D6C4E9892BC07C26B8F4808"/>
        <xdr:cNvPicPr>
          <a:picLocks noChangeAspect="1"/>
        </xdr:cNvPicPr>
      </xdr:nvPicPr>
      <xdr:blipFill>
        <a:blip r:embed="rId12"/>
        <a:stretch>
          <a:fillRect/>
        </a:stretch>
      </xdr:blipFill>
      <xdr:spPr>
        <a:xfrm>
          <a:off x="9097010" y="181644290"/>
          <a:ext cx="828040" cy="827405"/>
        </a:xfrm>
        <a:prstGeom prst="rect">
          <a:avLst/>
        </a:prstGeom>
        <a:noFill/>
        <a:ln w="9525">
          <a:noFill/>
        </a:ln>
      </xdr:spPr>
    </xdr:pic>
  </etc:cellImage>
  <etc:cellImage>
    <xdr:pic>
      <xdr:nvPicPr>
        <xdr:cNvPr id="15" name="ID_39B22468A788457AA1AC819C64EF82CC"/>
        <xdr:cNvPicPr/>
      </xdr:nvPicPr>
      <xdr:blipFill>
        <a:blip r:embed="rId13"/>
        <a:stretch>
          <a:fillRect/>
        </a:stretch>
      </xdr:blipFill>
      <xdr:spPr>
        <a:xfrm>
          <a:off x="9093835" y="33150810"/>
          <a:ext cx="720090" cy="720090"/>
        </a:xfrm>
        <a:prstGeom prst="rect">
          <a:avLst/>
        </a:prstGeom>
      </xdr:spPr>
    </xdr:pic>
  </etc:cellImage>
  <etc:cellImage>
    <xdr:pic>
      <xdr:nvPicPr>
        <xdr:cNvPr id="16" name="ID_DFB8BF0F8C3E4953B082E9428F013F03"/>
        <xdr:cNvPicPr/>
      </xdr:nvPicPr>
      <xdr:blipFill>
        <a:blip r:embed="rId14"/>
        <a:stretch>
          <a:fillRect/>
        </a:stretch>
      </xdr:blipFill>
      <xdr:spPr>
        <a:xfrm>
          <a:off x="9119870" y="35004375"/>
          <a:ext cx="720090" cy="720090"/>
        </a:xfrm>
        <a:prstGeom prst="rect">
          <a:avLst/>
        </a:prstGeom>
      </xdr:spPr>
    </xdr:pic>
  </etc:cellImage>
  <etc:cellImage>
    <xdr:pic>
      <xdr:nvPicPr>
        <xdr:cNvPr id="7" name="ID_816BEA3AA1444576AAAAD407224F9C68"/>
        <xdr:cNvPicPr/>
      </xdr:nvPicPr>
      <xdr:blipFill>
        <a:blip r:embed="rId15"/>
        <a:stretch>
          <a:fillRect/>
        </a:stretch>
      </xdr:blipFill>
      <xdr:spPr>
        <a:xfrm>
          <a:off x="8116570" y="16137890"/>
          <a:ext cx="720090" cy="720090"/>
        </a:xfrm>
        <a:prstGeom prst="rect">
          <a:avLst/>
        </a:prstGeom>
      </xdr:spPr>
    </xdr:pic>
  </etc:cellImage>
  <etc:cellImage>
    <xdr:pic>
      <xdr:nvPicPr>
        <xdr:cNvPr id="21" name="ID_B637E6950D5D4829806DBC5F09DA5784"/>
        <xdr:cNvPicPr/>
      </xdr:nvPicPr>
      <xdr:blipFill>
        <a:blip r:embed="rId16"/>
        <a:stretch>
          <a:fillRect/>
        </a:stretch>
      </xdr:blipFill>
      <xdr:spPr>
        <a:xfrm>
          <a:off x="9076055" y="42835830"/>
          <a:ext cx="958850" cy="991235"/>
        </a:xfrm>
        <a:prstGeom prst="rect">
          <a:avLst/>
        </a:prstGeom>
      </xdr:spPr>
    </xdr:pic>
  </etc:cellImage>
  <etc:cellImage>
    <xdr:pic>
      <xdr:nvPicPr>
        <xdr:cNvPr id="46" name="ID_0D457E96849E4A7D8F4FE3704F0F7472"/>
        <xdr:cNvPicPr/>
      </xdr:nvPicPr>
      <xdr:blipFill>
        <a:blip r:embed="rId17"/>
        <a:stretch>
          <a:fillRect/>
        </a:stretch>
      </xdr:blipFill>
      <xdr:spPr>
        <a:xfrm>
          <a:off x="9053195" y="85557360"/>
          <a:ext cx="861060" cy="991870"/>
        </a:xfrm>
        <a:prstGeom prst="rect">
          <a:avLst/>
        </a:prstGeom>
      </xdr:spPr>
    </xdr:pic>
  </etc:cellImage>
  <etc:cellImage>
    <xdr:pic>
      <xdr:nvPicPr>
        <xdr:cNvPr id="236" name="ID_BB8D040976704D21B62C8636A71AD1DF"/>
        <xdr:cNvPicPr/>
      </xdr:nvPicPr>
      <xdr:blipFill>
        <a:blip r:embed="rId18"/>
        <a:srcRect r="54166"/>
        <a:stretch>
          <a:fillRect/>
        </a:stretch>
      </xdr:blipFill>
      <xdr:spPr>
        <a:xfrm>
          <a:off x="8996045" y="415546540"/>
          <a:ext cx="991870" cy="1078230"/>
        </a:xfrm>
        <a:prstGeom prst="rect">
          <a:avLst/>
        </a:prstGeom>
      </xdr:spPr>
    </xdr:pic>
  </etc:cellImage>
  <etc:cellImage>
    <xdr:pic>
      <xdr:nvPicPr>
        <xdr:cNvPr id="24" name="ID_C7B5CDD02E724D4AA62AFD60FDFC8FA7"/>
        <xdr:cNvPicPr/>
      </xdr:nvPicPr>
      <xdr:blipFill>
        <a:blip r:embed="rId19"/>
        <a:stretch>
          <a:fillRect/>
        </a:stretch>
      </xdr:blipFill>
      <xdr:spPr>
        <a:xfrm>
          <a:off x="9062085" y="48236505"/>
          <a:ext cx="925830" cy="1036320"/>
        </a:xfrm>
        <a:prstGeom prst="rect">
          <a:avLst/>
        </a:prstGeom>
      </xdr:spPr>
    </xdr:pic>
  </etc:cellImage>
  <etc:cellImage>
    <xdr:pic>
      <xdr:nvPicPr>
        <xdr:cNvPr id="12" name="ID_84BE87C3B7CD4E7289169BC37A372FBF"/>
        <xdr:cNvPicPr/>
      </xdr:nvPicPr>
      <xdr:blipFill>
        <a:blip r:embed="rId9"/>
        <a:stretch>
          <a:fillRect/>
        </a:stretch>
      </xdr:blipFill>
      <xdr:spPr>
        <a:xfrm>
          <a:off x="9087485" y="25309830"/>
          <a:ext cx="904875" cy="1101090"/>
        </a:xfrm>
        <a:prstGeom prst="rect">
          <a:avLst/>
        </a:prstGeom>
      </xdr:spPr>
    </xdr:pic>
  </etc:cellImage>
  <etc:cellImage>
    <xdr:pic>
      <xdr:nvPicPr>
        <xdr:cNvPr id="51" name="ID_F00995FD091C421C868388FA8222507D"/>
        <xdr:cNvPicPr/>
      </xdr:nvPicPr>
      <xdr:blipFill>
        <a:blip r:embed="rId20"/>
        <a:stretch>
          <a:fillRect/>
        </a:stretch>
      </xdr:blipFill>
      <xdr:spPr>
        <a:xfrm>
          <a:off x="9085580" y="94267655"/>
          <a:ext cx="948690" cy="1230630"/>
        </a:xfrm>
        <a:prstGeom prst="rect">
          <a:avLst/>
        </a:prstGeom>
      </xdr:spPr>
    </xdr:pic>
  </etc:cellImage>
  <etc:cellImage>
    <xdr:pic>
      <xdr:nvPicPr>
        <xdr:cNvPr id="13" name="ID_4EF26547F6194097ADD75EB26FF938A2"/>
        <xdr:cNvPicPr/>
      </xdr:nvPicPr>
      <xdr:blipFill>
        <a:blip r:embed="rId9"/>
        <a:stretch>
          <a:fillRect/>
        </a:stretch>
      </xdr:blipFill>
      <xdr:spPr>
        <a:xfrm>
          <a:off x="9086850" y="27029410"/>
          <a:ext cx="904875" cy="1024255"/>
        </a:xfrm>
        <a:prstGeom prst="rect">
          <a:avLst/>
        </a:prstGeom>
      </xdr:spPr>
    </xdr:pic>
  </etc:cellImage>
  <etc:cellImage>
    <xdr:pic>
      <xdr:nvPicPr>
        <xdr:cNvPr id="58" name="ID_2EC287E903B543E68F8A93DA298BDD16"/>
        <xdr:cNvPicPr/>
      </xdr:nvPicPr>
      <xdr:blipFill>
        <a:blip r:embed="rId21"/>
        <a:stretch>
          <a:fillRect/>
        </a:stretch>
      </xdr:blipFill>
      <xdr:spPr>
        <a:xfrm>
          <a:off x="9010650" y="106820970"/>
          <a:ext cx="958850" cy="1090295"/>
        </a:xfrm>
        <a:prstGeom prst="rect">
          <a:avLst/>
        </a:prstGeom>
      </xdr:spPr>
    </xdr:pic>
  </etc:cellImage>
  <etc:cellImage>
    <xdr:pic>
      <xdr:nvPicPr>
        <xdr:cNvPr id="142" name="ID_74E6155CD0F3480C9977C13BD43C964D"/>
        <xdr:cNvPicPr/>
      </xdr:nvPicPr>
      <xdr:blipFill>
        <a:blip r:embed="rId22"/>
        <a:stretch>
          <a:fillRect/>
        </a:stretch>
      </xdr:blipFill>
      <xdr:spPr>
        <a:xfrm>
          <a:off x="9095740" y="262648065"/>
          <a:ext cx="926465" cy="1017270"/>
        </a:xfrm>
        <a:prstGeom prst="rect">
          <a:avLst/>
        </a:prstGeom>
      </xdr:spPr>
    </xdr:pic>
  </etc:cellImage>
  <etc:cellImage>
    <xdr:pic>
      <xdr:nvPicPr>
        <xdr:cNvPr id="14" name="ID_24585D930C8B4963BC13B44C821E3E4E"/>
        <xdr:cNvPicPr/>
      </xdr:nvPicPr>
      <xdr:blipFill>
        <a:blip r:embed="rId23"/>
        <a:stretch>
          <a:fillRect/>
        </a:stretch>
      </xdr:blipFill>
      <xdr:spPr>
        <a:xfrm>
          <a:off x="9102725" y="31362650"/>
          <a:ext cx="720090" cy="720090"/>
        </a:xfrm>
        <a:prstGeom prst="rect">
          <a:avLst/>
        </a:prstGeom>
      </xdr:spPr>
    </xdr:pic>
  </etc:cellImage>
  <etc:cellImage>
    <xdr:pic>
      <xdr:nvPicPr>
        <xdr:cNvPr id="62" name="ID_870E07F77AF04EC6ABD97DBCBA3F0102"/>
        <xdr:cNvPicPr/>
      </xdr:nvPicPr>
      <xdr:blipFill>
        <a:blip r:embed="rId24"/>
        <a:stretch>
          <a:fillRect/>
        </a:stretch>
      </xdr:blipFill>
      <xdr:spPr>
        <a:xfrm>
          <a:off x="9086215" y="119895620"/>
          <a:ext cx="882650" cy="1220470"/>
        </a:xfrm>
        <a:prstGeom prst="rect">
          <a:avLst/>
        </a:prstGeom>
      </xdr:spPr>
    </xdr:pic>
  </etc:cellImage>
  <etc:cellImage>
    <xdr:pic>
      <xdr:nvPicPr>
        <xdr:cNvPr id="156" name="ID_4F902B0AA6A74DF292C251175D7585D7"/>
        <xdr:cNvPicPr/>
      </xdr:nvPicPr>
      <xdr:blipFill>
        <a:blip r:embed="rId25"/>
        <a:stretch>
          <a:fillRect/>
        </a:stretch>
      </xdr:blipFill>
      <xdr:spPr>
        <a:xfrm>
          <a:off x="9016365" y="282149550"/>
          <a:ext cx="1014730" cy="963930"/>
        </a:xfrm>
        <a:prstGeom prst="rect">
          <a:avLst/>
        </a:prstGeom>
      </xdr:spPr>
    </xdr:pic>
  </etc:cellImage>
  <etc:cellImage>
    <xdr:pic>
      <xdr:nvPicPr>
        <xdr:cNvPr id="17" name="ID_477030EC763C4C6DA681A8BBF6F0C96A"/>
        <xdr:cNvPicPr/>
      </xdr:nvPicPr>
      <xdr:blipFill>
        <a:blip r:embed="rId26"/>
        <a:stretch>
          <a:fillRect/>
        </a:stretch>
      </xdr:blipFill>
      <xdr:spPr>
        <a:xfrm>
          <a:off x="9138285" y="37214810"/>
          <a:ext cx="850265" cy="861060"/>
        </a:xfrm>
        <a:prstGeom prst="rect">
          <a:avLst/>
        </a:prstGeom>
      </xdr:spPr>
    </xdr:pic>
  </etc:cellImage>
  <etc:cellImage>
    <xdr:pic>
      <xdr:nvPicPr>
        <xdr:cNvPr id="74" name="ID_DCA85112BC724AEC9743D8AD8648A274"/>
        <xdr:cNvPicPr/>
      </xdr:nvPicPr>
      <xdr:blipFill>
        <a:blip r:embed="rId27"/>
        <a:stretch>
          <a:fillRect/>
        </a:stretch>
      </xdr:blipFill>
      <xdr:spPr>
        <a:xfrm>
          <a:off x="9006840" y="149619970"/>
          <a:ext cx="991870" cy="1047115"/>
        </a:xfrm>
        <a:prstGeom prst="rect">
          <a:avLst/>
        </a:prstGeom>
        <a:noFill/>
        <a:ln w="9525">
          <a:noFill/>
        </a:ln>
      </xdr:spPr>
    </xdr:pic>
  </etc:cellImage>
  <etc:cellImage>
    <xdr:pic>
      <xdr:nvPicPr>
        <xdr:cNvPr id="47" name="ID_AAA2010670994AF182143A1BF8541171"/>
        <xdr:cNvPicPr/>
      </xdr:nvPicPr>
      <xdr:blipFill>
        <a:blip r:embed="rId28"/>
        <a:stretch>
          <a:fillRect/>
        </a:stretch>
      </xdr:blipFill>
      <xdr:spPr>
        <a:xfrm>
          <a:off x="9091930" y="87297260"/>
          <a:ext cx="916305" cy="1077595"/>
        </a:xfrm>
        <a:prstGeom prst="rect">
          <a:avLst/>
        </a:prstGeom>
      </xdr:spPr>
    </xdr:pic>
  </etc:cellImage>
  <etc:cellImage>
    <xdr:pic>
      <xdr:nvPicPr>
        <xdr:cNvPr id="101" name="ID_B1A5D80AF32B44E284D8949BBB201C15"/>
        <xdr:cNvPicPr/>
      </xdr:nvPicPr>
      <xdr:blipFill>
        <a:blip r:embed="rId29"/>
        <a:stretch>
          <a:fillRect/>
        </a:stretch>
      </xdr:blipFill>
      <xdr:spPr>
        <a:xfrm>
          <a:off x="9097645" y="195760340"/>
          <a:ext cx="980440" cy="1045210"/>
        </a:xfrm>
        <a:prstGeom prst="rect">
          <a:avLst/>
        </a:prstGeom>
      </xdr:spPr>
    </xdr:pic>
  </etc:cellImage>
  <etc:cellImage>
    <xdr:pic>
      <xdr:nvPicPr>
        <xdr:cNvPr id="18" name="ID_641FF2B2FD904089A70941D43B15C742"/>
        <xdr:cNvPicPr/>
      </xdr:nvPicPr>
      <xdr:blipFill>
        <a:blip r:embed="rId30"/>
        <a:stretch>
          <a:fillRect/>
        </a:stretch>
      </xdr:blipFill>
      <xdr:spPr>
        <a:xfrm>
          <a:off x="9082405" y="39453185"/>
          <a:ext cx="958850" cy="720090"/>
        </a:xfrm>
        <a:prstGeom prst="rect">
          <a:avLst/>
        </a:prstGeom>
      </xdr:spPr>
    </xdr:pic>
  </etc:cellImage>
  <etc:cellImage>
    <xdr:pic>
      <xdr:nvPicPr>
        <xdr:cNvPr id="48" name="ID_DF80226B55C440E587E2957F4E116333"/>
        <xdr:cNvPicPr/>
      </xdr:nvPicPr>
      <xdr:blipFill>
        <a:blip r:embed="rId31"/>
        <a:stretch>
          <a:fillRect/>
        </a:stretch>
      </xdr:blipFill>
      <xdr:spPr>
        <a:xfrm>
          <a:off x="9119235" y="89195910"/>
          <a:ext cx="785495" cy="937260"/>
        </a:xfrm>
        <a:prstGeom prst="rect">
          <a:avLst/>
        </a:prstGeom>
      </xdr:spPr>
    </xdr:pic>
  </etc:cellImage>
  <etc:cellImage>
    <xdr:pic>
      <xdr:nvPicPr>
        <xdr:cNvPr id="19" name="ID_EA750C8E607145C1B1E5EE00D62245F5"/>
        <xdr:cNvPicPr/>
      </xdr:nvPicPr>
      <xdr:blipFill>
        <a:blip r:embed="rId32"/>
        <a:stretch>
          <a:fillRect/>
        </a:stretch>
      </xdr:blipFill>
      <xdr:spPr>
        <a:xfrm>
          <a:off x="9138285" y="41269285"/>
          <a:ext cx="720090" cy="720090"/>
        </a:xfrm>
        <a:prstGeom prst="rect">
          <a:avLst/>
        </a:prstGeom>
      </xdr:spPr>
    </xdr:pic>
  </etc:cellImage>
  <etc:cellImage>
    <xdr:pic>
      <xdr:nvPicPr>
        <xdr:cNvPr id="22" name="ID_98356F3CA8CF47B1BBB793D30F3DE1A8"/>
        <xdr:cNvPicPr/>
      </xdr:nvPicPr>
      <xdr:blipFill>
        <a:blip r:embed="rId33"/>
        <a:stretch>
          <a:fillRect/>
        </a:stretch>
      </xdr:blipFill>
      <xdr:spPr>
        <a:xfrm>
          <a:off x="9121775" y="44552870"/>
          <a:ext cx="871855" cy="1024255"/>
        </a:xfrm>
        <a:prstGeom prst="rect">
          <a:avLst/>
        </a:prstGeom>
      </xdr:spPr>
    </xdr:pic>
  </etc:cellImage>
  <etc:cellImage>
    <xdr:pic>
      <xdr:nvPicPr>
        <xdr:cNvPr id="23" name="ID_60DAC24887524470BE58F016037E2525"/>
        <xdr:cNvPicPr/>
      </xdr:nvPicPr>
      <xdr:blipFill>
        <a:blip r:embed="rId34"/>
        <a:stretch>
          <a:fillRect/>
        </a:stretch>
      </xdr:blipFill>
      <xdr:spPr>
        <a:xfrm>
          <a:off x="9088755" y="46420405"/>
          <a:ext cx="861060" cy="1035685"/>
        </a:xfrm>
        <a:prstGeom prst="rect">
          <a:avLst/>
        </a:prstGeom>
      </xdr:spPr>
    </xdr:pic>
  </etc:cellImage>
  <etc:cellImage>
    <xdr:pic>
      <xdr:nvPicPr>
        <xdr:cNvPr id="98" name="ID_148C4AC42F9B4C1F927459D2622F9DA7"/>
        <xdr:cNvPicPr/>
      </xdr:nvPicPr>
      <xdr:blipFill>
        <a:blip r:embed="rId35"/>
        <a:stretch>
          <a:fillRect/>
        </a:stretch>
      </xdr:blipFill>
      <xdr:spPr>
        <a:xfrm>
          <a:off x="9001125" y="190651130"/>
          <a:ext cx="1080135" cy="959485"/>
        </a:xfrm>
        <a:prstGeom prst="rect">
          <a:avLst/>
        </a:prstGeom>
      </xdr:spPr>
    </xdr:pic>
  </etc:cellImage>
  <etc:cellImage>
    <xdr:pic>
      <xdr:nvPicPr>
        <xdr:cNvPr id="25" name="ID_6EF1C1C055434B2580DC5183EEF17124"/>
        <xdr:cNvPicPr/>
      </xdr:nvPicPr>
      <xdr:blipFill>
        <a:blip r:embed="rId36"/>
        <a:stretch>
          <a:fillRect/>
        </a:stretch>
      </xdr:blipFill>
      <xdr:spPr>
        <a:xfrm>
          <a:off x="9063355" y="49957990"/>
          <a:ext cx="882650" cy="1024255"/>
        </a:xfrm>
        <a:prstGeom prst="rect">
          <a:avLst/>
        </a:prstGeom>
      </xdr:spPr>
    </xdr:pic>
  </etc:cellImage>
  <etc:cellImage>
    <xdr:pic>
      <xdr:nvPicPr>
        <xdr:cNvPr id="26" name="ID_50042A8B52484676A95AB0777D2F10E2"/>
        <xdr:cNvPicPr/>
      </xdr:nvPicPr>
      <xdr:blipFill>
        <a:blip r:embed="rId37"/>
        <a:stretch>
          <a:fillRect/>
        </a:stretch>
      </xdr:blipFill>
      <xdr:spPr>
        <a:xfrm>
          <a:off x="9212580" y="51981735"/>
          <a:ext cx="720090" cy="720090"/>
        </a:xfrm>
        <a:prstGeom prst="rect">
          <a:avLst/>
        </a:prstGeom>
      </xdr:spPr>
    </xdr:pic>
  </etc:cellImage>
  <etc:cellImage>
    <xdr:pic>
      <xdr:nvPicPr>
        <xdr:cNvPr id="67" name="ID_0F8C9A63B6444CDDA362538AC4B3E54B" descr="clipboard/NULL"/>
        <xdr:cNvPicPr/>
      </xdr:nvPicPr>
      <xdr:blipFill>
        <a:blip r:embed="rId38"/>
        <a:srcRect t="33864"/>
        <a:stretch>
          <a:fillRect/>
        </a:stretch>
      </xdr:blipFill>
      <xdr:spPr>
        <a:xfrm>
          <a:off x="9020810" y="137644505"/>
          <a:ext cx="948690" cy="1068705"/>
        </a:xfrm>
        <a:prstGeom prst="rect">
          <a:avLst/>
        </a:prstGeom>
        <a:noFill/>
        <a:ln w="9525">
          <a:noFill/>
        </a:ln>
      </xdr:spPr>
    </xdr:pic>
  </etc:cellImage>
  <etc:cellImage>
    <xdr:pic>
      <xdr:nvPicPr>
        <xdr:cNvPr id="63" name="ID_0600433F49444AA1920398108F8E4B87"/>
        <xdr:cNvPicPr/>
      </xdr:nvPicPr>
      <xdr:blipFill>
        <a:blip r:embed="rId39"/>
        <a:stretch>
          <a:fillRect/>
        </a:stretch>
      </xdr:blipFill>
      <xdr:spPr>
        <a:xfrm>
          <a:off x="9061450" y="121731405"/>
          <a:ext cx="882650" cy="1068070"/>
        </a:xfrm>
        <a:prstGeom prst="rect">
          <a:avLst/>
        </a:prstGeom>
      </xdr:spPr>
    </xdr:pic>
  </etc:cellImage>
  <etc:cellImage>
    <xdr:pic>
      <xdr:nvPicPr>
        <xdr:cNvPr id="31" name="ID_F58273724BF14EE1A90ACF6AB486368C"/>
        <xdr:cNvPicPr/>
      </xdr:nvPicPr>
      <xdr:blipFill>
        <a:blip r:embed="rId40"/>
        <a:stretch>
          <a:fillRect/>
        </a:stretch>
      </xdr:blipFill>
      <xdr:spPr>
        <a:xfrm>
          <a:off x="9163685" y="66246375"/>
          <a:ext cx="720090" cy="720090"/>
        </a:xfrm>
        <a:prstGeom prst="rect">
          <a:avLst/>
        </a:prstGeom>
      </xdr:spPr>
    </xdr:pic>
  </etc:cellImage>
  <etc:cellImage>
    <xdr:pic>
      <xdr:nvPicPr>
        <xdr:cNvPr id="32" name="ID_AAB8F0035E954C7DB7A5F6C5C93249C9"/>
        <xdr:cNvPicPr/>
      </xdr:nvPicPr>
      <xdr:blipFill>
        <a:blip r:embed="rId41"/>
        <a:stretch>
          <a:fillRect/>
        </a:stretch>
      </xdr:blipFill>
      <xdr:spPr>
        <a:xfrm>
          <a:off x="9101455" y="67961510"/>
          <a:ext cx="720090" cy="720090"/>
        </a:xfrm>
        <a:prstGeom prst="rect">
          <a:avLst/>
        </a:prstGeom>
      </xdr:spPr>
    </xdr:pic>
  </etc:cellImage>
  <etc:cellImage>
    <xdr:pic>
      <xdr:nvPicPr>
        <xdr:cNvPr id="137" name="ID_837C215A150440398BE351C5A4E45618"/>
        <xdr:cNvPicPr>
          <a:picLocks noChangeAspect="1"/>
        </xdr:cNvPicPr>
      </xdr:nvPicPr>
      <xdr:blipFill>
        <a:blip r:embed="rId42"/>
        <a:stretch>
          <a:fillRect/>
        </a:stretch>
      </xdr:blipFill>
      <xdr:spPr>
        <a:xfrm>
          <a:off x="9075420" y="248315480"/>
          <a:ext cx="989965" cy="1106805"/>
        </a:xfrm>
        <a:prstGeom prst="rect">
          <a:avLst/>
        </a:prstGeom>
        <a:noFill/>
        <a:ln w="9525">
          <a:noFill/>
        </a:ln>
      </xdr:spPr>
    </xdr:pic>
  </etc:cellImage>
  <etc:cellImage>
    <xdr:pic>
      <xdr:nvPicPr>
        <xdr:cNvPr id="41" name="ID_F07E0CC054A44F93A0F0ACF0688BD7A3"/>
        <xdr:cNvPicPr/>
      </xdr:nvPicPr>
      <xdr:blipFill>
        <a:blip r:embed="rId43"/>
        <a:srcRect t="7719" b="13158"/>
        <a:stretch>
          <a:fillRect/>
        </a:stretch>
      </xdr:blipFill>
      <xdr:spPr>
        <a:xfrm>
          <a:off x="9220835" y="69648070"/>
          <a:ext cx="720090" cy="720090"/>
        </a:xfrm>
        <a:prstGeom prst="rect">
          <a:avLst/>
        </a:prstGeom>
      </xdr:spPr>
    </xdr:pic>
  </etc:cellImage>
  <etc:cellImage>
    <xdr:pic>
      <xdr:nvPicPr>
        <xdr:cNvPr id="59" name="ID_46BC71812E6944158653FED84A2E8D99"/>
        <xdr:cNvPicPr/>
      </xdr:nvPicPr>
      <xdr:blipFill>
        <a:blip r:embed="rId44"/>
        <a:stretch>
          <a:fillRect/>
        </a:stretch>
      </xdr:blipFill>
      <xdr:spPr>
        <a:xfrm>
          <a:off x="9021445" y="108719620"/>
          <a:ext cx="1144905" cy="1330325"/>
        </a:xfrm>
        <a:prstGeom prst="rect">
          <a:avLst/>
        </a:prstGeom>
      </xdr:spPr>
    </xdr:pic>
  </etc:cellImage>
  <etc:cellImage>
    <xdr:pic>
      <xdr:nvPicPr>
        <xdr:cNvPr id="200" name="ID_8B4DDA6DDDC64901B356854AF497A7ED"/>
        <xdr:cNvPicPr/>
      </xdr:nvPicPr>
      <xdr:blipFill>
        <a:blip r:embed="rId45"/>
        <a:stretch>
          <a:fillRect/>
        </a:stretch>
      </xdr:blipFill>
      <xdr:spPr>
        <a:xfrm>
          <a:off x="9124950" y="358454325"/>
          <a:ext cx="871855" cy="1001395"/>
        </a:xfrm>
        <a:prstGeom prst="rect">
          <a:avLst/>
        </a:prstGeom>
      </xdr:spPr>
    </xdr:pic>
  </etc:cellImage>
  <etc:cellImage>
    <xdr:pic>
      <xdr:nvPicPr>
        <xdr:cNvPr id="184" name="ID_49618AB8B0784FD5A04EF33133A7C843"/>
        <xdr:cNvPicPr/>
      </xdr:nvPicPr>
      <xdr:blipFill>
        <a:blip r:embed="rId46"/>
        <a:stretch>
          <a:fillRect/>
        </a:stretch>
      </xdr:blipFill>
      <xdr:spPr>
        <a:xfrm>
          <a:off x="9110980" y="333852520"/>
          <a:ext cx="938530" cy="1002030"/>
        </a:xfrm>
        <a:prstGeom prst="rect">
          <a:avLst/>
        </a:prstGeom>
      </xdr:spPr>
    </xdr:pic>
  </etc:cellImage>
  <etc:cellImage>
    <xdr:pic>
      <xdr:nvPicPr>
        <xdr:cNvPr id="43" name="ID_092F0D3E18E44C85B92EE95094A9BBF9"/>
        <xdr:cNvPicPr>
          <a:picLocks noChangeAspect="1"/>
        </xdr:cNvPicPr>
      </xdr:nvPicPr>
      <xdr:blipFill>
        <a:blip r:embed="rId47"/>
        <a:stretch>
          <a:fillRect/>
        </a:stretch>
      </xdr:blipFill>
      <xdr:spPr>
        <a:xfrm>
          <a:off x="9140190" y="80261460"/>
          <a:ext cx="831215" cy="963295"/>
        </a:xfrm>
        <a:prstGeom prst="rect">
          <a:avLst/>
        </a:prstGeom>
        <a:noFill/>
        <a:ln w="9525">
          <a:noFill/>
        </a:ln>
      </xdr:spPr>
    </xdr:pic>
  </etc:cellImage>
  <etc:cellImage>
    <xdr:pic>
      <xdr:nvPicPr>
        <xdr:cNvPr id="65" name="ID_D3523CDE2A5948D88223E6CE070DBC74" descr="clipboard/NULL"/>
        <xdr:cNvPicPr/>
      </xdr:nvPicPr>
      <xdr:blipFill>
        <a:blip r:embed="rId38"/>
        <a:srcRect t="33864"/>
        <a:stretch>
          <a:fillRect/>
        </a:stretch>
      </xdr:blipFill>
      <xdr:spPr>
        <a:xfrm>
          <a:off x="9053830" y="134013575"/>
          <a:ext cx="948690" cy="1068705"/>
        </a:xfrm>
        <a:prstGeom prst="rect">
          <a:avLst/>
        </a:prstGeom>
        <a:noFill/>
        <a:ln w="9525">
          <a:noFill/>
        </a:ln>
      </xdr:spPr>
    </xdr:pic>
  </etc:cellImage>
  <etc:cellImage>
    <xdr:pic>
      <xdr:nvPicPr>
        <xdr:cNvPr id="52" name="ID_D74AA3FE3BBE43BCABF82E13C946738B"/>
        <xdr:cNvPicPr/>
      </xdr:nvPicPr>
      <xdr:blipFill>
        <a:blip r:embed="rId48"/>
        <a:stretch>
          <a:fillRect/>
        </a:stretch>
      </xdr:blipFill>
      <xdr:spPr>
        <a:xfrm>
          <a:off x="8978265" y="96159955"/>
          <a:ext cx="1035050" cy="1231900"/>
        </a:xfrm>
        <a:prstGeom prst="rect">
          <a:avLst/>
        </a:prstGeom>
      </xdr:spPr>
    </xdr:pic>
  </etc:cellImage>
  <etc:cellImage>
    <xdr:pic>
      <xdr:nvPicPr>
        <xdr:cNvPr id="53" name="ID_9DBFBAABCAD6452F8578C5AD11E308CF"/>
        <xdr:cNvPicPr/>
      </xdr:nvPicPr>
      <xdr:blipFill>
        <a:blip r:embed="rId49"/>
        <a:stretch>
          <a:fillRect/>
        </a:stretch>
      </xdr:blipFill>
      <xdr:spPr>
        <a:xfrm>
          <a:off x="9058275" y="97994470"/>
          <a:ext cx="860425" cy="1002665"/>
        </a:xfrm>
        <a:prstGeom prst="rect">
          <a:avLst/>
        </a:prstGeom>
      </xdr:spPr>
    </xdr:pic>
  </etc:cellImage>
  <etc:cellImage>
    <xdr:pic>
      <xdr:nvPicPr>
        <xdr:cNvPr id="54" name="ID_9E678DC9B3E5436CB4655C8564D7C0FE"/>
        <xdr:cNvPicPr/>
      </xdr:nvPicPr>
      <xdr:blipFill>
        <a:blip r:embed="rId50"/>
        <a:stretch>
          <a:fillRect/>
        </a:stretch>
      </xdr:blipFill>
      <xdr:spPr>
        <a:xfrm>
          <a:off x="9054465" y="99738815"/>
          <a:ext cx="925830" cy="1122680"/>
        </a:xfrm>
        <a:prstGeom prst="rect">
          <a:avLst/>
        </a:prstGeom>
      </xdr:spPr>
    </xdr:pic>
  </etc:cellImage>
  <etc:cellImage>
    <xdr:pic>
      <xdr:nvPicPr>
        <xdr:cNvPr id="60" name="ID_29F7C4694590430BB785A72DE9738DDB"/>
        <xdr:cNvPicPr/>
      </xdr:nvPicPr>
      <xdr:blipFill>
        <a:blip r:embed="rId51"/>
        <a:stretch>
          <a:fillRect/>
        </a:stretch>
      </xdr:blipFill>
      <xdr:spPr>
        <a:xfrm>
          <a:off x="9048115" y="116268500"/>
          <a:ext cx="894080" cy="1143635"/>
        </a:xfrm>
        <a:prstGeom prst="rect">
          <a:avLst/>
        </a:prstGeom>
      </xdr:spPr>
    </xdr:pic>
  </etc:cellImage>
  <etc:cellImage>
    <xdr:pic>
      <xdr:nvPicPr>
        <xdr:cNvPr id="55" name="ID_4099D7F1D0514A76BF04F4265093EBA3"/>
        <xdr:cNvPicPr/>
      </xdr:nvPicPr>
      <xdr:blipFill>
        <a:blip r:embed="rId52"/>
        <a:stretch>
          <a:fillRect/>
        </a:stretch>
      </xdr:blipFill>
      <xdr:spPr>
        <a:xfrm>
          <a:off x="9028430" y="101466015"/>
          <a:ext cx="991870" cy="1209675"/>
        </a:xfrm>
        <a:prstGeom prst="rect">
          <a:avLst/>
        </a:prstGeom>
      </xdr:spPr>
    </xdr:pic>
  </etc:cellImage>
  <etc:cellImage>
    <xdr:pic>
      <xdr:nvPicPr>
        <xdr:cNvPr id="56" name="ID_C6105D8237F944978B00202A291576B5"/>
        <xdr:cNvPicPr/>
      </xdr:nvPicPr>
      <xdr:blipFill>
        <a:blip r:embed="rId53"/>
        <a:stretch>
          <a:fillRect/>
        </a:stretch>
      </xdr:blipFill>
      <xdr:spPr>
        <a:xfrm>
          <a:off x="9061450" y="103184960"/>
          <a:ext cx="958215" cy="1198245"/>
        </a:xfrm>
        <a:prstGeom prst="rect">
          <a:avLst/>
        </a:prstGeom>
      </xdr:spPr>
    </xdr:pic>
  </etc:cellImage>
  <etc:cellImage>
    <xdr:pic>
      <xdr:nvPicPr>
        <xdr:cNvPr id="61" name="ID_5A2B27F10BD149F3B2F762AA678C5CD2"/>
        <xdr:cNvPicPr/>
      </xdr:nvPicPr>
      <xdr:blipFill>
        <a:blip r:embed="rId54"/>
        <a:stretch>
          <a:fillRect/>
        </a:stretch>
      </xdr:blipFill>
      <xdr:spPr>
        <a:xfrm>
          <a:off x="9088120" y="118169690"/>
          <a:ext cx="906780" cy="1177290"/>
        </a:xfrm>
        <a:prstGeom prst="rect">
          <a:avLst/>
        </a:prstGeom>
      </xdr:spPr>
    </xdr:pic>
  </etc:cellImage>
  <etc:cellImage>
    <xdr:pic>
      <xdr:nvPicPr>
        <xdr:cNvPr id="235" name="ID_2DFD6046EB344B7498689FF5AA718C75"/>
        <xdr:cNvPicPr/>
      </xdr:nvPicPr>
      <xdr:blipFill>
        <a:blip r:embed="rId55"/>
        <a:stretch>
          <a:fillRect/>
        </a:stretch>
      </xdr:blipFill>
      <xdr:spPr>
        <a:xfrm>
          <a:off x="9070975" y="413718375"/>
          <a:ext cx="720090" cy="720090"/>
        </a:xfrm>
        <a:prstGeom prst="rect">
          <a:avLst/>
        </a:prstGeom>
      </xdr:spPr>
    </xdr:pic>
  </etc:cellImage>
  <etc:cellImage>
    <xdr:pic>
      <xdr:nvPicPr>
        <xdr:cNvPr id="66" name="ID_22AE77D8378A45968715D6C33FEAF4A5" descr="clipboard/NULL"/>
        <xdr:cNvPicPr/>
      </xdr:nvPicPr>
      <xdr:blipFill>
        <a:blip r:embed="rId38"/>
        <a:srcRect t="33864"/>
        <a:stretch>
          <a:fillRect/>
        </a:stretch>
      </xdr:blipFill>
      <xdr:spPr>
        <a:xfrm>
          <a:off x="9063990" y="135888095"/>
          <a:ext cx="948690" cy="1068705"/>
        </a:xfrm>
        <a:prstGeom prst="rect">
          <a:avLst/>
        </a:prstGeom>
        <a:noFill/>
        <a:ln w="9525">
          <a:noFill/>
        </a:ln>
      </xdr:spPr>
    </xdr:pic>
  </etc:cellImage>
  <etc:cellImage>
    <xdr:pic>
      <xdr:nvPicPr>
        <xdr:cNvPr id="69" name="ID_8DD016DF68E24137B493AD663F1FC629"/>
        <xdr:cNvPicPr/>
      </xdr:nvPicPr>
      <xdr:blipFill>
        <a:blip r:embed="rId56"/>
        <a:stretch>
          <a:fillRect/>
        </a:stretch>
      </xdr:blipFill>
      <xdr:spPr>
        <a:xfrm>
          <a:off x="9032240" y="141289405"/>
          <a:ext cx="1014095" cy="1090930"/>
        </a:xfrm>
        <a:prstGeom prst="rect">
          <a:avLst/>
        </a:prstGeom>
      </xdr:spPr>
    </xdr:pic>
  </etc:cellImage>
  <etc:cellImage>
    <xdr:pic>
      <xdr:nvPicPr>
        <xdr:cNvPr id="71" name="ID_F8FC3E92D4E449B88E576DEF112CAAFB"/>
        <xdr:cNvPicPr/>
      </xdr:nvPicPr>
      <xdr:blipFill>
        <a:blip r:embed="rId57"/>
        <a:stretch>
          <a:fillRect/>
        </a:stretch>
      </xdr:blipFill>
      <xdr:spPr>
        <a:xfrm>
          <a:off x="9036685" y="144251045"/>
          <a:ext cx="937260" cy="1122680"/>
        </a:xfrm>
        <a:prstGeom prst="rect">
          <a:avLst/>
        </a:prstGeom>
      </xdr:spPr>
    </xdr:pic>
  </etc:cellImage>
  <etc:cellImage>
    <xdr:pic>
      <xdr:nvPicPr>
        <xdr:cNvPr id="126" name="ID_EDE7722A16DB44608E98125DA0076F17"/>
        <xdr:cNvPicPr/>
      </xdr:nvPicPr>
      <xdr:blipFill>
        <a:blip r:embed="rId58"/>
        <a:stretch>
          <a:fillRect/>
        </a:stretch>
      </xdr:blipFill>
      <xdr:spPr>
        <a:xfrm>
          <a:off x="9020175" y="241148235"/>
          <a:ext cx="969010" cy="1002665"/>
        </a:xfrm>
        <a:prstGeom prst="rect">
          <a:avLst/>
        </a:prstGeom>
        <a:noFill/>
        <a:ln>
          <a:noFill/>
        </a:ln>
      </xdr:spPr>
    </xdr:pic>
  </etc:cellImage>
  <etc:cellImage>
    <xdr:pic>
      <xdr:nvPicPr>
        <xdr:cNvPr id="72" name="ID_A6FB34A36C394CD49E0F050856FB0658"/>
        <xdr:cNvPicPr/>
      </xdr:nvPicPr>
      <xdr:blipFill>
        <a:blip r:embed="rId59"/>
        <a:stretch>
          <a:fillRect/>
        </a:stretch>
      </xdr:blipFill>
      <xdr:spPr>
        <a:xfrm>
          <a:off x="9061450" y="146034760"/>
          <a:ext cx="926465" cy="970280"/>
        </a:xfrm>
        <a:prstGeom prst="rect">
          <a:avLst/>
        </a:prstGeom>
      </xdr:spPr>
    </xdr:pic>
  </etc:cellImage>
  <etc:cellImage>
    <xdr:pic>
      <xdr:nvPicPr>
        <xdr:cNvPr id="125" name="ID_6E7A5D0DDF2C400C8830A8305943D39B"/>
        <xdr:cNvPicPr/>
      </xdr:nvPicPr>
      <xdr:blipFill>
        <a:blip r:embed="rId60"/>
        <a:stretch>
          <a:fillRect/>
        </a:stretch>
      </xdr:blipFill>
      <xdr:spPr>
        <a:xfrm>
          <a:off x="9066530" y="239534065"/>
          <a:ext cx="970280" cy="1002665"/>
        </a:xfrm>
        <a:prstGeom prst="rect">
          <a:avLst/>
        </a:prstGeom>
      </xdr:spPr>
    </xdr:pic>
  </etc:cellImage>
  <etc:cellImage>
    <xdr:pic>
      <xdr:nvPicPr>
        <xdr:cNvPr id="73" name="ID_5AB998F4AD09485793735CEA8B73E612"/>
        <xdr:cNvPicPr/>
      </xdr:nvPicPr>
      <xdr:blipFill>
        <a:blip r:embed="rId27"/>
        <a:stretch>
          <a:fillRect/>
        </a:stretch>
      </xdr:blipFill>
      <xdr:spPr>
        <a:xfrm>
          <a:off x="9115425" y="147953730"/>
          <a:ext cx="894080" cy="937260"/>
        </a:xfrm>
        <a:prstGeom prst="rect">
          <a:avLst/>
        </a:prstGeom>
        <a:noFill/>
        <a:ln w="9525">
          <a:noFill/>
        </a:ln>
      </xdr:spPr>
    </xdr:pic>
  </etc:cellImage>
  <etc:cellImage>
    <xdr:pic>
      <xdr:nvPicPr>
        <xdr:cNvPr id="75" name="ID_971B757510D447C08635DECC082D130E"/>
        <xdr:cNvPicPr/>
      </xdr:nvPicPr>
      <xdr:blipFill>
        <a:blip r:embed="rId61"/>
        <a:stretch>
          <a:fillRect/>
        </a:stretch>
      </xdr:blipFill>
      <xdr:spPr>
        <a:xfrm>
          <a:off x="9058275" y="151498935"/>
          <a:ext cx="839470" cy="894080"/>
        </a:xfrm>
        <a:prstGeom prst="rect">
          <a:avLst/>
        </a:prstGeom>
      </xdr:spPr>
    </xdr:pic>
  </etc:cellImage>
  <etc:cellImage>
    <xdr:pic>
      <xdr:nvPicPr>
        <xdr:cNvPr id="76" name="ID_D1ED91818CBF47A69C03F1489532EF10"/>
        <xdr:cNvPicPr/>
      </xdr:nvPicPr>
      <xdr:blipFill>
        <a:blip r:embed="rId62"/>
        <a:stretch>
          <a:fillRect/>
        </a:stretch>
      </xdr:blipFill>
      <xdr:spPr>
        <a:xfrm>
          <a:off x="9043670" y="153217880"/>
          <a:ext cx="990600" cy="1057275"/>
        </a:xfrm>
        <a:prstGeom prst="rect">
          <a:avLst/>
        </a:prstGeom>
      </xdr:spPr>
    </xdr:pic>
  </etc:cellImage>
  <etc:cellImage>
    <xdr:pic>
      <xdr:nvPicPr>
        <xdr:cNvPr id="77" name="ID_A7BECE96C088464297949D3EB38C8661"/>
        <xdr:cNvPicPr/>
      </xdr:nvPicPr>
      <xdr:blipFill>
        <a:blip r:embed="rId63"/>
        <a:stretch>
          <a:fillRect/>
        </a:stretch>
      </xdr:blipFill>
      <xdr:spPr>
        <a:xfrm>
          <a:off x="9016365" y="154897455"/>
          <a:ext cx="1024255" cy="1024255"/>
        </a:xfrm>
        <a:prstGeom prst="rect">
          <a:avLst/>
        </a:prstGeom>
      </xdr:spPr>
    </xdr:pic>
  </etc:cellImage>
  <etc:cellImage>
    <xdr:pic>
      <xdr:nvPicPr>
        <xdr:cNvPr id="117" name="ID_40E8139C9A7644B1A025D70103B7C8EA"/>
        <xdr:cNvPicPr/>
      </xdr:nvPicPr>
      <xdr:blipFill>
        <a:blip r:embed="rId64"/>
        <a:stretch>
          <a:fillRect/>
        </a:stretch>
      </xdr:blipFill>
      <xdr:spPr>
        <a:xfrm>
          <a:off x="9114155" y="223488250"/>
          <a:ext cx="948690" cy="948055"/>
        </a:xfrm>
        <a:prstGeom prst="rect">
          <a:avLst/>
        </a:prstGeom>
      </xdr:spPr>
    </xdr:pic>
  </etc:cellImage>
  <etc:cellImage>
    <xdr:pic>
      <xdr:nvPicPr>
        <xdr:cNvPr id="78" name="ID_E62846408427430999CE27E9D6FF2CE7"/>
        <xdr:cNvPicPr/>
      </xdr:nvPicPr>
      <xdr:blipFill>
        <a:blip r:embed="rId65"/>
        <a:stretch>
          <a:fillRect/>
        </a:stretch>
      </xdr:blipFill>
      <xdr:spPr>
        <a:xfrm>
          <a:off x="9017000" y="156856430"/>
          <a:ext cx="991870" cy="882650"/>
        </a:xfrm>
        <a:prstGeom prst="rect">
          <a:avLst/>
        </a:prstGeom>
      </xdr:spPr>
    </xdr:pic>
  </etc:cellImage>
  <etc:cellImage>
    <xdr:pic>
      <xdr:nvPicPr>
        <xdr:cNvPr id="116" name="ID_0ABAC2D7F9C541C4BE6F6BDB3A8CCFD3"/>
        <xdr:cNvPicPr/>
      </xdr:nvPicPr>
      <xdr:blipFill>
        <a:blip r:embed="rId66"/>
        <a:stretch>
          <a:fillRect/>
        </a:stretch>
      </xdr:blipFill>
      <xdr:spPr>
        <a:xfrm>
          <a:off x="9053195" y="221690565"/>
          <a:ext cx="915035" cy="980440"/>
        </a:xfrm>
        <a:prstGeom prst="rect">
          <a:avLst/>
        </a:prstGeom>
      </xdr:spPr>
    </xdr:pic>
  </etc:cellImage>
  <etc:cellImage>
    <xdr:pic>
      <xdr:nvPicPr>
        <xdr:cNvPr id="79" name="ID_75C5FAD21C58479382429D2E70FE3536"/>
        <xdr:cNvPicPr/>
      </xdr:nvPicPr>
      <xdr:blipFill>
        <a:blip r:embed="rId67"/>
        <a:srcRect l="13661" t="10982" r="19125" b="14450"/>
        <a:stretch>
          <a:fillRect/>
        </a:stretch>
      </xdr:blipFill>
      <xdr:spPr>
        <a:xfrm>
          <a:off x="9050020" y="158572835"/>
          <a:ext cx="958850" cy="1090295"/>
        </a:xfrm>
        <a:prstGeom prst="rect">
          <a:avLst/>
        </a:prstGeom>
      </xdr:spPr>
    </xdr:pic>
  </etc:cellImage>
  <etc:cellImage>
    <xdr:pic>
      <xdr:nvPicPr>
        <xdr:cNvPr id="100" name="ID_228DE027144B4D769FA3B9699631BBF6"/>
        <xdr:cNvPicPr/>
      </xdr:nvPicPr>
      <xdr:blipFill>
        <a:blip r:embed="rId68"/>
        <a:stretch>
          <a:fillRect/>
        </a:stretch>
      </xdr:blipFill>
      <xdr:spPr>
        <a:xfrm>
          <a:off x="9030970" y="193972815"/>
          <a:ext cx="979805" cy="1106170"/>
        </a:xfrm>
        <a:prstGeom prst="rect">
          <a:avLst/>
        </a:prstGeom>
      </xdr:spPr>
    </xdr:pic>
  </etc:cellImage>
  <etc:cellImage>
    <xdr:pic>
      <xdr:nvPicPr>
        <xdr:cNvPr id="80" name="ID_B7650FFE256142E0B4F3F208921D03B0"/>
        <xdr:cNvPicPr/>
      </xdr:nvPicPr>
      <xdr:blipFill>
        <a:blip r:embed="rId69"/>
        <a:srcRect t="18713" b="16374"/>
        <a:stretch>
          <a:fillRect/>
        </a:stretch>
      </xdr:blipFill>
      <xdr:spPr>
        <a:xfrm>
          <a:off x="9051925" y="160308925"/>
          <a:ext cx="993140" cy="839470"/>
        </a:xfrm>
        <a:prstGeom prst="rect">
          <a:avLst/>
        </a:prstGeom>
      </xdr:spPr>
    </xdr:pic>
  </etc:cellImage>
  <etc:cellImage>
    <xdr:pic>
      <xdr:nvPicPr>
        <xdr:cNvPr id="81" name="ID_318888A800CE472595B0453465F87557"/>
        <xdr:cNvPicPr/>
      </xdr:nvPicPr>
      <xdr:blipFill>
        <a:blip r:embed="rId70"/>
        <a:srcRect l="724" t="11965" r="2173" b="10256"/>
        <a:stretch>
          <a:fillRect/>
        </a:stretch>
      </xdr:blipFill>
      <xdr:spPr>
        <a:xfrm>
          <a:off x="9011920" y="162050730"/>
          <a:ext cx="1014095" cy="916305"/>
        </a:xfrm>
        <a:prstGeom prst="rect">
          <a:avLst/>
        </a:prstGeom>
      </xdr:spPr>
    </xdr:pic>
  </etc:cellImage>
  <etc:cellImage>
    <xdr:pic>
      <xdr:nvPicPr>
        <xdr:cNvPr id="103" name="ID_4D274831AB2B49829AEF6FFFAA1C55E2"/>
        <xdr:cNvPicPr/>
      </xdr:nvPicPr>
      <xdr:blipFill>
        <a:blip r:embed="rId71"/>
        <a:stretch>
          <a:fillRect/>
        </a:stretch>
      </xdr:blipFill>
      <xdr:spPr>
        <a:xfrm>
          <a:off x="9002395" y="199408415"/>
          <a:ext cx="981710" cy="1047750"/>
        </a:xfrm>
        <a:prstGeom prst="rect">
          <a:avLst/>
        </a:prstGeom>
        <a:noFill/>
        <a:ln w="9525">
          <a:noFill/>
        </a:ln>
      </xdr:spPr>
    </xdr:pic>
  </etc:cellImage>
  <etc:cellImage>
    <xdr:pic>
      <xdr:nvPicPr>
        <xdr:cNvPr id="82" name="ID_3A7A2867795E45F7AB99D18A5A77CD79"/>
        <xdr:cNvPicPr/>
      </xdr:nvPicPr>
      <xdr:blipFill>
        <a:blip r:embed="rId72"/>
        <a:stretch>
          <a:fillRect/>
        </a:stretch>
      </xdr:blipFill>
      <xdr:spPr>
        <a:xfrm>
          <a:off x="9067165" y="163735385"/>
          <a:ext cx="1035050" cy="1134110"/>
        </a:xfrm>
        <a:prstGeom prst="rect">
          <a:avLst/>
        </a:prstGeom>
      </xdr:spPr>
    </xdr:pic>
  </etc:cellImage>
  <etc:cellImage>
    <xdr:pic>
      <xdr:nvPicPr>
        <xdr:cNvPr id="83" name="ID_A310E6A8C97B41C69E8D4577EBFB7F6F"/>
        <xdr:cNvPicPr/>
      </xdr:nvPicPr>
      <xdr:blipFill>
        <a:blip r:embed="rId73"/>
        <a:stretch>
          <a:fillRect/>
        </a:stretch>
      </xdr:blipFill>
      <xdr:spPr>
        <a:xfrm>
          <a:off x="8985250" y="165586410"/>
          <a:ext cx="1035050" cy="1134110"/>
        </a:xfrm>
        <a:prstGeom prst="rect">
          <a:avLst/>
        </a:prstGeom>
      </xdr:spPr>
    </xdr:pic>
  </etc:cellImage>
  <etc:cellImage>
    <xdr:pic>
      <xdr:nvPicPr>
        <xdr:cNvPr id="84" name="ID_374896A41C1F4797989F54D99C177380"/>
        <xdr:cNvPicPr/>
      </xdr:nvPicPr>
      <xdr:blipFill>
        <a:blip r:embed="rId74" r:link="rId75"/>
        <a:stretch>
          <a:fillRect/>
        </a:stretch>
      </xdr:blipFill>
      <xdr:spPr>
        <a:xfrm>
          <a:off x="8999855" y="167325675"/>
          <a:ext cx="1024255" cy="1134110"/>
        </a:xfrm>
        <a:prstGeom prst="rect">
          <a:avLst/>
        </a:prstGeom>
      </xdr:spPr>
    </xdr:pic>
  </etc:cellImage>
  <etc:cellImage>
    <xdr:pic>
      <xdr:nvPicPr>
        <xdr:cNvPr id="143" name="ID_3158BF6183F5439FB9D9D0FD9371C304"/>
        <xdr:cNvPicPr/>
      </xdr:nvPicPr>
      <xdr:blipFill>
        <a:blip r:embed="rId76"/>
        <a:stretch>
          <a:fillRect/>
        </a:stretch>
      </xdr:blipFill>
      <xdr:spPr>
        <a:xfrm>
          <a:off x="9105900" y="264454640"/>
          <a:ext cx="926465" cy="1014095"/>
        </a:xfrm>
        <a:prstGeom prst="rect">
          <a:avLst/>
        </a:prstGeom>
      </xdr:spPr>
    </xdr:pic>
  </etc:cellImage>
  <etc:cellImage>
    <xdr:pic>
      <xdr:nvPicPr>
        <xdr:cNvPr id="85" name="ID_2503A70F5BC444A398E55C674C60015B"/>
        <xdr:cNvPicPr/>
      </xdr:nvPicPr>
      <xdr:blipFill>
        <a:blip r:embed="rId77"/>
        <a:stretch>
          <a:fillRect/>
        </a:stretch>
      </xdr:blipFill>
      <xdr:spPr>
        <a:xfrm>
          <a:off x="9056370" y="169078910"/>
          <a:ext cx="904875" cy="904875"/>
        </a:xfrm>
        <a:prstGeom prst="rect">
          <a:avLst/>
        </a:prstGeom>
      </xdr:spPr>
    </xdr:pic>
  </etc:cellImage>
  <etc:cellImage>
    <xdr:pic>
      <xdr:nvPicPr>
        <xdr:cNvPr id="129" name="ID_108A71D75D2142689332E7E9FD927C19"/>
        <xdr:cNvPicPr/>
      </xdr:nvPicPr>
      <xdr:blipFill>
        <a:blip r:embed="rId78"/>
        <a:stretch>
          <a:fillRect/>
        </a:stretch>
      </xdr:blipFill>
      <xdr:spPr>
        <a:xfrm>
          <a:off x="9028430" y="244760115"/>
          <a:ext cx="1014095" cy="1047115"/>
        </a:xfrm>
        <a:prstGeom prst="rect">
          <a:avLst/>
        </a:prstGeom>
      </xdr:spPr>
    </xdr:pic>
  </etc:cellImage>
  <etc:cellImage>
    <xdr:pic>
      <xdr:nvPicPr>
        <xdr:cNvPr id="86" name="ID_3AA533C9521D4475A92F7CB2C9982EC7"/>
        <xdr:cNvPicPr/>
      </xdr:nvPicPr>
      <xdr:blipFill>
        <a:blip r:embed="rId79"/>
        <a:stretch>
          <a:fillRect/>
        </a:stretch>
      </xdr:blipFill>
      <xdr:spPr>
        <a:xfrm>
          <a:off x="9086850" y="170907710"/>
          <a:ext cx="904875" cy="908685"/>
        </a:xfrm>
        <a:prstGeom prst="rect">
          <a:avLst/>
        </a:prstGeom>
      </xdr:spPr>
    </xdr:pic>
  </etc:cellImage>
  <etc:cellImage>
    <xdr:pic>
      <xdr:nvPicPr>
        <xdr:cNvPr id="87" name="ID_F5EFA702BB65422AB2961267DCE30EA5"/>
        <xdr:cNvPicPr/>
      </xdr:nvPicPr>
      <xdr:blipFill>
        <a:blip r:embed="rId80"/>
        <a:stretch>
          <a:fillRect/>
        </a:stretch>
      </xdr:blipFill>
      <xdr:spPr>
        <a:xfrm>
          <a:off x="9086215" y="172886370"/>
          <a:ext cx="904240" cy="905510"/>
        </a:xfrm>
        <a:prstGeom prst="rect">
          <a:avLst/>
        </a:prstGeom>
      </xdr:spPr>
    </xdr:pic>
  </etc:cellImage>
  <etc:cellImage>
    <xdr:pic>
      <xdr:nvPicPr>
        <xdr:cNvPr id="88" name="ID_01CDCED9983D4A5AB5F423FE08ACD4CD"/>
        <xdr:cNvPicPr/>
      </xdr:nvPicPr>
      <xdr:blipFill>
        <a:blip r:embed="rId81"/>
        <a:stretch>
          <a:fillRect/>
        </a:stretch>
      </xdr:blipFill>
      <xdr:spPr>
        <a:xfrm>
          <a:off x="9029065" y="174523400"/>
          <a:ext cx="981075" cy="905510"/>
        </a:xfrm>
        <a:prstGeom prst="rect">
          <a:avLst/>
        </a:prstGeom>
      </xdr:spPr>
    </xdr:pic>
  </etc:cellImage>
  <etc:cellImage>
    <xdr:pic>
      <xdr:nvPicPr>
        <xdr:cNvPr id="162" name="ID_65ABB3EDBFE64A31977D310F5EE8B05A"/>
        <xdr:cNvPicPr/>
      </xdr:nvPicPr>
      <xdr:blipFill>
        <a:blip r:embed="rId82"/>
        <a:stretch>
          <a:fillRect/>
        </a:stretch>
      </xdr:blipFill>
      <xdr:spPr>
        <a:xfrm>
          <a:off x="9021445" y="292732460"/>
          <a:ext cx="1078865" cy="1057910"/>
        </a:xfrm>
        <a:prstGeom prst="rect">
          <a:avLst/>
        </a:prstGeom>
      </xdr:spPr>
    </xdr:pic>
  </etc:cellImage>
  <etc:cellImage>
    <xdr:pic>
      <xdr:nvPicPr>
        <xdr:cNvPr id="134" name="ID_E0A501DFF894467FBCB80E9F637A1A4B"/>
        <xdr:cNvPicPr/>
      </xdr:nvPicPr>
      <xdr:blipFill>
        <a:blip r:embed="rId83"/>
        <a:stretch>
          <a:fillRect/>
        </a:stretch>
      </xdr:blipFill>
      <xdr:spPr>
        <a:xfrm>
          <a:off x="9052560" y="253716790"/>
          <a:ext cx="1012825" cy="1048385"/>
        </a:xfrm>
        <a:prstGeom prst="rect">
          <a:avLst/>
        </a:prstGeom>
      </xdr:spPr>
    </xdr:pic>
  </etc:cellImage>
  <etc:cellImage>
    <xdr:pic>
      <xdr:nvPicPr>
        <xdr:cNvPr id="89" name="ID_E54DA5F3F2DB4673A9CF66DAA26C8000"/>
        <xdr:cNvPicPr/>
      </xdr:nvPicPr>
      <xdr:blipFill>
        <a:blip r:embed="rId84"/>
        <a:stretch>
          <a:fillRect/>
        </a:stretch>
      </xdr:blipFill>
      <xdr:spPr>
        <a:xfrm>
          <a:off x="9070975" y="176203610"/>
          <a:ext cx="970280" cy="882650"/>
        </a:xfrm>
        <a:prstGeom prst="rect">
          <a:avLst/>
        </a:prstGeom>
      </xdr:spPr>
    </xdr:pic>
  </etc:cellImage>
  <etc:cellImage>
    <xdr:pic>
      <xdr:nvPicPr>
        <xdr:cNvPr id="90" name="ID_AC23FDF040D94C848A9DD9CB9017C6CE"/>
        <xdr:cNvPicPr/>
      </xdr:nvPicPr>
      <xdr:blipFill>
        <a:blip r:embed="rId85"/>
        <a:stretch>
          <a:fillRect/>
        </a:stretch>
      </xdr:blipFill>
      <xdr:spPr>
        <a:xfrm>
          <a:off x="9043035" y="178020345"/>
          <a:ext cx="969010" cy="883920"/>
        </a:xfrm>
        <a:prstGeom prst="rect">
          <a:avLst/>
        </a:prstGeom>
      </xdr:spPr>
    </xdr:pic>
  </etc:cellImage>
  <etc:cellImage>
    <xdr:pic>
      <xdr:nvPicPr>
        <xdr:cNvPr id="182" name="ID_29629B9C8DA845DCB9B4FCF79F2FCF9A"/>
        <xdr:cNvPicPr/>
      </xdr:nvPicPr>
      <xdr:blipFill>
        <a:blip r:embed="rId86"/>
        <a:stretch>
          <a:fillRect/>
        </a:stretch>
      </xdr:blipFill>
      <xdr:spPr>
        <a:xfrm>
          <a:off x="9089390" y="330025375"/>
          <a:ext cx="938530" cy="1003300"/>
        </a:xfrm>
        <a:prstGeom prst="rect">
          <a:avLst/>
        </a:prstGeom>
        <a:noFill/>
        <a:ln>
          <a:noFill/>
        </a:ln>
      </xdr:spPr>
    </xdr:pic>
  </etc:cellImage>
  <etc:cellImage>
    <xdr:pic>
      <xdr:nvPicPr>
        <xdr:cNvPr id="91" name="ID_602B6B95E4D2400F8026B079657ED101"/>
        <xdr:cNvPicPr/>
      </xdr:nvPicPr>
      <xdr:blipFill>
        <a:blip r:embed="rId87"/>
        <a:stretch>
          <a:fillRect/>
        </a:stretch>
      </xdr:blipFill>
      <xdr:spPr>
        <a:xfrm>
          <a:off x="9108440" y="179844700"/>
          <a:ext cx="894080" cy="970280"/>
        </a:xfrm>
        <a:prstGeom prst="rect">
          <a:avLst/>
        </a:prstGeom>
      </xdr:spPr>
    </xdr:pic>
  </etc:cellImage>
  <etc:cellImage>
    <xdr:pic>
      <xdr:nvPicPr>
        <xdr:cNvPr id="93" name="ID_FA0529CB9EC7406AA671F4054C36D7B1"/>
        <xdr:cNvPicPr/>
      </xdr:nvPicPr>
      <xdr:blipFill>
        <a:blip r:embed="rId88"/>
        <a:stretch>
          <a:fillRect/>
        </a:stretch>
      </xdr:blipFill>
      <xdr:spPr>
        <a:xfrm>
          <a:off x="9044940" y="183454040"/>
          <a:ext cx="894080" cy="974090"/>
        </a:xfrm>
        <a:prstGeom prst="rect">
          <a:avLst/>
        </a:prstGeom>
      </xdr:spPr>
    </xdr:pic>
  </etc:cellImage>
  <etc:cellImage>
    <xdr:pic>
      <xdr:nvPicPr>
        <xdr:cNvPr id="94" name="ID_BD50163AD1574FF1A05C6E6C4226EE7C"/>
        <xdr:cNvPicPr/>
      </xdr:nvPicPr>
      <xdr:blipFill>
        <a:blip r:embed="rId89"/>
        <a:stretch>
          <a:fillRect/>
        </a:stretch>
      </xdr:blipFill>
      <xdr:spPr>
        <a:xfrm>
          <a:off x="9032875" y="185237755"/>
          <a:ext cx="894080" cy="970280"/>
        </a:xfrm>
        <a:prstGeom prst="rect">
          <a:avLst/>
        </a:prstGeom>
      </xdr:spPr>
    </xdr:pic>
  </etc:cellImage>
  <etc:cellImage>
    <xdr:pic>
      <xdr:nvPicPr>
        <xdr:cNvPr id="141" name="ID_59A9DC5B666D4B3388B07B4CF489CA37"/>
        <xdr:cNvPicPr/>
      </xdr:nvPicPr>
      <xdr:blipFill>
        <a:blip r:embed="rId90"/>
        <a:stretch>
          <a:fillRect/>
        </a:stretch>
      </xdr:blipFill>
      <xdr:spPr>
        <a:xfrm>
          <a:off x="9084310" y="260938010"/>
          <a:ext cx="926465" cy="1012825"/>
        </a:xfrm>
        <a:prstGeom prst="rect">
          <a:avLst/>
        </a:prstGeom>
      </xdr:spPr>
    </xdr:pic>
  </etc:cellImage>
  <etc:cellImage>
    <xdr:pic>
      <xdr:nvPicPr>
        <xdr:cNvPr id="95" name="ID_A66DA1097A524097816915F35A02E012"/>
        <xdr:cNvPicPr/>
      </xdr:nvPicPr>
      <xdr:blipFill>
        <a:blip r:embed="rId89"/>
        <a:stretch>
          <a:fillRect/>
        </a:stretch>
      </xdr:blipFill>
      <xdr:spPr>
        <a:xfrm>
          <a:off x="9063990" y="187110370"/>
          <a:ext cx="894080" cy="970280"/>
        </a:xfrm>
        <a:prstGeom prst="rect">
          <a:avLst/>
        </a:prstGeom>
      </xdr:spPr>
    </xdr:pic>
  </etc:cellImage>
  <etc:cellImage>
    <xdr:pic>
      <xdr:nvPicPr>
        <xdr:cNvPr id="97" name="ID_C9BC80B0DECA4E8EA24B670C94237A04"/>
        <xdr:cNvPicPr/>
      </xdr:nvPicPr>
      <xdr:blipFill>
        <a:blip r:embed="rId91"/>
        <a:srcRect t="13513"/>
        <a:stretch>
          <a:fillRect/>
        </a:stretch>
      </xdr:blipFill>
      <xdr:spPr>
        <a:xfrm>
          <a:off x="9042400" y="188735970"/>
          <a:ext cx="1078865" cy="959485"/>
        </a:xfrm>
        <a:prstGeom prst="rect">
          <a:avLst/>
        </a:prstGeom>
      </xdr:spPr>
    </xdr:pic>
  </etc:cellImage>
  <etc:cellImage>
    <xdr:pic>
      <xdr:nvPicPr>
        <xdr:cNvPr id="99" name="ID_DE9901A3990648F68A61C99A6B1BFB26"/>
        <xdr:cNvPicPr/>
      </xdr:nvPicPr>
      <xdr:blipFill>
        <a:blip r:embed="rId92"/>
        <a:stretch>
          <a:fillRect/>
        </a:stretch>
      </xdr:blipFill>
      <xdr:spPr>
        <a:xfrm>
          <a:off x="9066530" y="192106550"/>
          <a:ext cx="980440" cy="1100455"/>
        </a:xfrm>
        <a:prstGeom prst="rect">
          <a:avLst/>
        </a:prstGeom>
      </xdr:spPr>
    </xdr:pic>
  </etc:cellImage>
  <etc:cellImage>
    <xdr:pic>
      <xdr:nvPicPr>
        <xdr:cNvPr id="102" name="ID_E1173F87F5D34AE891C1A8B4BF5B893E"/>
        <xdr:cNvPicPr/>
      </xdr:nvPicPr>
      <xdr:blipFill>
        <a:blip r:embed="rId93"/>
        <a:stretch>
          <a:fillRect/>
        </a:stretch>
      </xdr:blipFill>
      <xdr:spPr>
        <a:xfrm>
          <a:off x="9060815" y="197582790"/>
          <a:ext cx="981710" cy="1047115"/>
        </a:xfrm>
        <a:prstGeom prst="rect">
          <a:avLst/>
        </a:prstGeom>
      </xdr:spPr>
    </xdr:pic>
  </etc:cellImage>
  <etc:cellImage>
    <xdr:pic>
      <xdr:nvPicPr>
        <xdr:cNvPr id="104" name="ID_FAA9C9C496844C78851BA41269A81F90"/>
        <xdr:cNvPicPr/>
      </xdr:nvPicPr>
      <xdr:blipFill>
        <a:blip r:embed="rId94"/>
        <a:stretch>
          <a:fillRect/>
        </a:stretch>
      </xdr:blipFill>
      <xdr:spPr>
        <a:xfrm>
          <a:off x="9001125" y="201182605"/>
          <a:ext cx="1035685" cy="1024255"/>
        </a:xfrm>
        <a:prstGeom prst="rect">
          <a:avLst/>
        </a:prstGeom>
        <a:noFill/>
        <a:ln w="9525">
          <a:noFill/>
        </a:ln>
      </xdr:spPr>
    </xdr:pic>
  </etc:cellImage>
  <etc:cellImage>
    <xdr:pic>
      <xdr:nvPicPr>
        <xdr:cNvPr id="105" name="ID_2FA9EE3CEDD44AA78447E8D761AC1F05"/>
        <xdr:cNvPicPr/>
      </xdr:nvPicPr>
      <xdr:blipFill>
        <a:blip r:embed="rId95"/>
        <a:stretch>
          <a:fillRect/>
        </a:stretch>
      </xdr:blipFill>
      <xdr:spPr>
        <a:xfrm>
          <a:off x="9098280" y="202770105"/>
          <a:ext cx="871855" cy="1090295"/>
        </a:xfrm>
        <a:prstGeom prst="rect">
          <a:avLst/>
        </a:prstGeom>
      </xdr:spPr>
    </xdr:pic>
  </etc:cellImage>
  <etc:cellImage>
    <xdr:pic>
      <xdr:nvPicPr>
        <xdr:cNvPr id="158" name="ID_3B6C1FFE22254D5F882DA71B923F5D5E"/>
        <xdr:cNvPicPr/>
      </xdr:nvPicPr>
      <xdr:blipFill>
        <a:blip r:embed="rId96"/>
        <a:stretch>
          <a:fillRect/>
        </a:stretch>
      </xdr:blipFill>
      <xdr:spPr>
        <a:xfrm>
          <a:off x="9050655" y="285609665"/>
          <a:ext cx="926465" cy="1035685"/>
        </a:xfrm>
        <a:prstGeom prst="rect">
          <a:avLst/>
        </a:prstGeom>
      </xdr:spPr>
    </xdr:pic>
  </etc:cellImage>
  <etc:cellImage>
    <xdr:pic>
      <xdr:nvPicPr>
        <xdr:cNvPr id="106" name="ID_D8B7502E1EAD4D00BA66CE3E9CBAB71F"/>
        <xdr:cNvPicPr/>
      </xdr:nvPicPr>
      <xdr:blipFill>
        <a:blip r:embed="rId97"/>
        <a:stretch>
          <a:fillRect/>
        </a:stretch>
      </xdr:blipFill>
      <xdr:spPr>
        <a:xfrm>
          <a:off x="9023985" y="204576045"/>
          <a:ext cx="937260" cy="1101090"/>
        </a:xfrm>
        <a:prstGeom prst="rect">
          <a:avLst/>
        </a:prstGeom>
      </xdr:spPr>
    </xdr:pic>
  </etc:cellImage>
  <etc:cellImage>
    <xdr:pic>
      <xdr:nvPicPr>
        <xdr:cNvPr id="107" name="ID_F082C24685064DD7A6F39D7531169FB1"/>
        <xdr:cNvPicPr/>
      </xdr:nvPicPr>
      <xdr:blipFill>
        <a:blip r:embed="rId98"/>
        <a:stretch>
          <a:fillRect/>
        </a:stretch>
      </xdr:blipFill>
      <xdr:spPr>
        <a:xfrm>
          <a:off x="9119235" y="206477235"/>
          <a:ext cx="871855" cy="970280"/>
        </a:xfrm>
        <a:prstGeom prst="rect">
          <a:avLst/>
        </a:prstGeom>
      </xdr:spPr>
    </xdr:pic>
  </etc:cellImage>
  <etc:cellImage>
    <xdr:pic>
      <xdr:nvPicPr>
        <xdr:cNvPr id="108" name="ID_5274A00CE19D4BF79133AACF2BF5AEB6"/>
        <xdr:cNvPicPr/>
      </xdr:nvPicPr>
      <xdr:blipFill>
        <a:blip r:embed="rId99"/>
        <a:stretch>
          <a:fillRect/>
        </a:stretch>
      </xdr:blipFill>
      <xdr:spPr>
        <a:xfrm>
          <a:off x="9043670" y="208280635"/>
          <a:ext cx="992505" cy="1068070"/>
        </a:xfrm>
        <a:prstGeom prst="rect">
          <a:avLst/>
        </a:prstGeom>
      </xdr:spPr>
    </xdr:pic>
  </etc:cellImage>
  <etc:cellImage>
    <xdr:pic>
      <xdr:nvPicPr>
        <xdr:cNvPr id="109" name="ID_BDCBE879960A46FFB68376F7FCB107D5"/>
        <xdr:cNvPicPr/>
      </xdr:nvPicPr>
      <xdr:blipFill>
        <a:blip r:embed="rId100"/>
        <a:stretch>
          <a:fillRect/>
        </a:stretch>
      </xdr:blipFill>
      <xdr:spPr>
        <a:xfrm>
          <a:off x="9086215" y="209977355"/>
          <a:ext cx="937260" cy="991870"/>
        </a:xfrm>
        <a:prstGeom prst="rect">
          <a:avLst/>
        </a:prstGeom>
      </xdr:spPr>
    </xdr:pic>
  </etc:cellImage>
  <etc:cellImage>
    <xdr:pic>
      <xdr:nvPicPr>
        <xdr:cNvPr id="110" name="ID_7EC72616360345E6858B8A617272B48F"/>
        <xdr:cNvPicPr/>
      </xdr:nvPicPr>
      <xdr:blipFill>
        <a:blip r:embed="rId101"/>
        <a:stretch>
          <a:fillRect/>
        </a:stretch>
      </xdr:blipFill>
      <xdr:spPr>
        <a:xfrm>
          <a:off x="9093835" y="211708365"/>
          <a:ext cx="958850" cy="1057275"/>
        </a:xfrm>
        <a:prstGeom prst="rect">
          <a:avLst/>
        </a:prstGeom>
      </xdr:spPr>
    </xdr:pic>
  </etc:cellImage>
  <etc:cellImage>
    <xdr:pic>
      <xdr:nvPicPr>
        <xdr:cNvPr id="111" name="ID_48593CAC3CCA4B76B144773E57A1A377"/>
        <xdr:cNvPicPr/>
      </xdr:nvPicPr>
      <xdr:blipFill>
        <a:blip r:embed="rId102"/>
        <a:stretch>
          <a:fillRect/>
        </a:stretch>
      </xdr:blipFill>
      <xdr:spPr>
        <a:xfrm>
          <a:off x="9018905" y="213568915"/>
          <a:ext cx="1014095" cy="970280"/>
        </a:xfrm>
        <a:prstGeom prst="rect">
          <a:avLst/>
        </a:prstGeom>
      </xdr:spPr>
    </xdr:pic>
  </etc:cellImage>
  <etc:cellImage>
    <xdr:pic>
      <xdr:nvPicPr>
        <xdr:cNvPr id="230" name="ID_278BE8269729492EB8C5F22589BC1053"/>
        <xdr:cNvPicPr/>
      </xdr:nvPicPr>
      <xdr:blipFill>
        <a:blip r:embed="rId103"/>
        <a:stretch>
          <a:fillRect/>
        </a:stretch>
      </xdr:blipFill>
      <xdr:spPr>
        <a:xfrm>
          <a:off x="9060815" y="404745825"/>
          <a:ext cx="894080" cy="1112520"/>
        </a:xfrm>
        <a:prstGeom prst="rect">
          <a:avLst/>
        </a:prstGeom>
      </xdr:spPr>
    </xdr:pic>
  </etc:cellImage>
  <etc:cellImage>
    <xdr:pic>
      <xdr:nvPicPr>
        <xdr:cNvPr id="112" name="ID_10BBD91857224018B26A4CD4FF94E97A"/>
        <xdr:cNvPicPr/>
      </xdr:nvPicPr>
      <xdr:blipFill>
        <a:blip r:embed="rId104"/>
        <a:stretch>
          <a:fillRect/>
        </a:stretch>
      </xdr:blipFill>
      <xdr:spPr>
        <a:xfrm>
          <a:off x="9060815" y="215524715"/>
          <a:ext cx="925830" cy="937260"/>
        </a:xfrm>
        <a:prstGeom prst="rect">
          <a:avLst/>
        </a:prstGeom>
      </xdr:spPr>
    </xdr:pic>
  </etc:cellImage>
  <etc:cellImage>
    <xdr:pic>
      <xdr:nvPicPr>
        <xdr:cNvPr id="113" name="ID_5D54D31674164DA2A2478D0B7AA9CC94"/>
        <xdr:cNvPicPr/>
      </xdr:nvPicPr>
      <xdr:blipFill>
        <a:blip r:embed="rId105"/>
        <a:stretch>
          <a:fillRect/>
        </a:stretch>
      </xdr:blipFill>
      <xdr:spPr>
        <a:xfrm>
          <a:off x="9142095" y="217363675"/>
          <a:ext cx="720090" cy="720090"/>
        </a:xfrm>
        <a:prstGeom prst="rect">
          <a:avLst/>
        </a:prstGeom>
      </xdr:spPr>
    </xdr:pic>
  </etc:cellImage>
  <etc:cellImage>
    <xdr:pic>
      <xdr:nvPicPr>
        <xdr:cNvPr id="114" name="ID_DFF6A610426D424B9D37C466CA30780A"/>
        <xdr:cNvPicPr/>
      </xdr:nvPicPr>
      <xdr:blipFill>
        <a:blip r:embed="rId106"/>
        <a:stretch>
          <a:fillRect/>
        </a:stretch>
      </xdr:blipFill>
      <xdr:spPr>
        <a:xfrm>
          <a:off x="9070975" y="219377895"/>
          <a:ext cx="904875" cy="1057275"/>
        </a:xfrm>
        <a:prstGeom prst="rect">
          <a:avLst/>
        </a:prstGeom>
      </xdr:spPr>
    </xdr:pic>
  </etc:cellImage>
  <etc:cellImage>
    <xdr:pic>
      <xdr:nvPicPr>
        <xdr:cNvPr id="118" name="ID_15E7DD0F15F74D23A9484FF6ECC03F41"/>
        <xdr:cNvPicPr/>
      </xdr:nvPicPr>
      <xdr:blipFill>
        <a:blip r:embed="rId107"/>
        <a:stretch>
          <a:fillRect/>
        </a:stretch>
      </xdr:blipFill>
      <xdr:spPr>
        <a:xfrm>
          <a:off x="9021445" y="225256090"/>
          <a:ext cx="1002665" cy="1014095"/>
        </a:xfrm>
        <a:prstGeom prst="rect">
          <a:avLst/>
        </a:prstGeom>
      </xdr:spPr>
    </xdr:pic>
  </etc:cellImage>
  <etc:cellImage>
    <xdr:pic>
      <xdr:nvPicPr>
        <xdr:cNvPr id="160" name="ID_DDDD151F70774997A23B098BC11269DA"/>
        <xdr:cNvPicPr/>
      </xdr:nvPicPr>
      <xdr:blipFill>
        <a:blip r:embed="rId108"/>
        <a:stretch>
          <a:fillRect/>
        </a:stretch>
      </xdr:blipFill>
      <xdr:spPr>
        <a:xfrm>
          <a:off x="9046845" y="289379025"/>
          <a:ext cx="925830" cy="1035685"/>
        </a:xfrm>
        <a:prstGeom prst="rect">
          <a:avLst/>
        </a:prstGeom>
      </xdr:spPr>
    </xdr:pic>
  </etc:cellImage>
  <etc:cellImage>
    <xdr:pic>
      <xdr:nvPicPr>
        <xdr:cNvPr id="119" name="ID_54060FE114B04BD9B809BB6FE06A29D8"/>
        <xdr:cNvPicPr/>
      </xdr:nvPicPr>
      <xdr:blipFill>
        <a:blip r:embed="rId109"/>
        <a:stretch>
          <a:fillRect/>
        </a:stretch>
      </xdr:blipFill>
      <xdr:spPr>
        <a:xfrm>
          <a:off x="9011285" y="227093780"/>
          <a:ext cx="948690" cy="904875"/>
        </a:xfrm>
        <a:prstGeom prst="rect">
          <a:avLst/>
        </a:prstGeom>
      </xdr:spPr>
    </xdr:pic>
  </etc:cellImage>
  <etc:cellImage>
    <xdr:pic>
      <xdr:nvPicPr>
        <xdr:cNvPr id="120" name="ID_2051C50B59554AD597F4C59B2A0D4267"/>
        <xdr:cNvPicPr/>
      </xdr:nvPicPr>
      <xdr:blipFill>
        <a:blip r:embed="rId110"/>
        <a:stretch>
          <a:fillRect/>
        </a:stretch>
      </xdr:blipFill>
      <xdr:spPr>
        <a:xfrm>
          <a:off x="9067800" y="228693345"/>
          <a:ext cx="948690" cy="1165860"/>
        </a:xfrm>
        <a:prstGeom prst="rect">
          <a:avLst/>
        </a:prstGeom>
      </xdr:spPr>
    </xdr:pic>
  </etc:cellImage>
  <etc:cellImage>
    <xdr:pic>
      <xdr:nvPicPr>
        <xdr:cNvPr id="121" name="ID_CC8DF13D681D413893470ED0A1C099A7"/>
        <xdr:cNvPicPr/>
      </xdr:nvPicPr>
      <xdr:blipFill>
        <a:blip r:embed="rId111"/>
        <a:stretch>
          <a:fillRect/>
        </a:stretch>
      </xdr:blipFill>
      <xdr:spPr>
        <a:xfrm>
          <a:off x="9106535" y="230557705"/>
          <a:ext cx="904875" cy="1024255"/>
        </a:xfrm>
        <a:prstGeom prst="rect">
          <a:avLst/>
        </a:prstGeom>
      </xdr:spPr>
    </xdr:pic>
  </etc:cellImage>
  <etc:cellImage>
    <xdr:pic>
      <xdr:nvPicPr>
        <xdr:cNvPr id="150" name="ID_A8260D348B1D475990ABF9D11A9DADF1"/>
        <xdr:cNvPicPr/>
      </xdr:nvPicPr>
      <xdr:blipFill>
        <a:blip r:embed="rId112"/>
        <a:stretch>
          <a:fillRect/>
        </a:stretch>
      </xdr:blipFill>
      <xdr:spPr>
        <a:xfrm>
          <a:off x="9056370" y="276803485"/>
          <a:ext cx="861060" cy="991870"/>
        </a:xfrm>
        <a:prstGeom prst="rect">
          <a:avLst/>
        </a:prstGeom>
      </xdr:spPr>
    </xdr:pic>
  </etc:cellImage>
  <etc:cellImage>
    <xdr:pic>
      <xdr:nvPicPr>
        <xdr:cNvPr id="122" name="ID_BCD644C0937B4A44B2EF170304E0BFE5"/>
        <xdr:cNvPicPr/>
      </xdr:nvPicPr>
      <xdr:blipFill>
        <a:blip r:embed="rId113"/>
        <a:stretch>
          <a:fillRect/>
        </a:stretch>
      </xdr:blipFill>
      <xdr:spPr>
        <a:xfrm>
          <a:off x="9025890" y="232436035"/>
          <a:ext cx="937260" cy="1045845"/>
        </a:xfrm>
        <a:prstGeom prst="rect">
          <a:avLst/>
        </a:prstGeom>
      </xdr:spPr>
    </xdr:pic>
  </etc:cellImage>
  <etc:cellImage>
    <xdr:pic>
      <xdr:nvPicPr>
        <xdr:cNvPr id="123" name="ID_09BDBD0CA1C049B590CC3D6824EE2FD4"/>
        <xdr:cNvPicPr/>
      </xdr:nvPicPr>
      <xdr:blipFill>
        <a:blip r:embed="rId114"/>
        <a:stretch>
          <a:fillRect/>
        </a:stretch>
      </xdr:blipFill>
      <xdr:spPr>
        <a:xfrm>
          <a:off x="9094470" y="234172760"/>
          <a:ext cx="904875" cy="1045845"/>
        </a:xfrm>
        <a:prstGeom prst="rect">
          <a:avLst/>
        </a:prstGeom>
      </xdr:spPr>
    </xdr:pic>
  </etc:cellImage>
  <etc:cellImage>
    <xdr:pic>
      <xdr:nvPicPr>
        <xdr:cNvPr id="124" name="ID_FF9591EA0E1F4836B06C3039D8ABD442"/>
        <xdr:cNvPicPr/>
      </xdr:nvPicPr>
      <xdr:blipFill>
        <a:blip r:embed="rId115"/>
        <a:stretch>
          <a:fillRect/>
        </a:stretch>
      </xdr:blipFill>
      <xdr:spPr>
        <a:xfrm>
          <a:off x="9074785" y="236124750"/>
          <a:ext cx="871855" cy="807085"/>
        </a:xfrm>
        <a:prstGeom prst="rect">
          <a:avLst/>
        </a:prstGeom>
      </xdr:spPr>
    </xdr:pic>
  </etc:cellImage>
  <etc:cellImage>
    <xdr:pic>
      <xdr:nvPicPr>
        <xdr:cNvPr id="128" name="ID_7C0690F83F574B4FB4BDB59CA8D1300D"/>
        <xdr:cNvPicPr/>
      </xdr:nvPicPr>
      <xdr:blipFill>
        <a:blip r:embed="rId116"/>
        <a:stretch>
          <a:fillRect/>
        </a:stretch>
      </xdr:blipFill>
      <xdr:spPr>
        <a:xfrm>
          <a:off x="9074785" y="237690660"/>
          <a:ext cx="1005205" cy="1047750"/>
        </a:xfrm>
        <a:prstGeom prst="rect">
          <a:avLst/>
        </a:prstGeom>
      </xdr:spPr>
    </xdr:pic>
  </etc:cellImage>
  <etc:cellImage>
    <xdr:pic>
      <xdr:nvPicPr>
        <xdr:cNvPr id="185" name="ID_CB94492103D240039C66552EA3487024"/>
        <xdr:cNvPicPr/>
      </xdr:nvPicPr>
      <xdr:blipFill>
        <a:blip r:embed="rId117"/>
        <a:stretch>
          <a:fillRect/>
        </a:stretch>
      </xdr:blipFill>
      <xdr:spPr>
        <a:xfrm>
          <a:off x="9022080" y="335463515"/>
          <a:ext cx="938530" cy="1007745"/>
        </a:xfrm>
        <a:prstGeom prst="rect">
          <a:avLst/>
        </a:prstGeom>
      </xdr:spPr>
    </xdr:pic>
  </etc:cellImage>
  <etc:cellImage>
    <xdr:pic>
      <xdr:nvPicPr>
        <xdr:cNvPr id="127" name="ID_3FC79E87DC384B4C8C97D6030295D192"/>
        <xdr:cNvPicPr/>
      </xdr:nvPicPr>
      <xdr:blipFill>
        <a:blip r:embed="rId118"/>
        <a:stretch>
          <a:fillRect/>
        </a:stretch>
      </xdr:blipFill>
      <xdr:spPr>
        <a:xfrm>
          <a:off x="9026525" y="243059585"/>
          <a:ext cx="969010" cy="1000760"/>
        </a:xfrm>
        <a:prstGeom prst="rect">
          <a:avLst/>
        </a:prstGeom>
      </xdr:spPr>
    </xdr:pic>
  </etc:cellImage>
  <etc:cellImage>
    <xdr:pic>
      <xdr:nvPicPr>
        <xdr:cNvPr id="201" name="ID_1F7742F983E24DFAA9D0ED5A694243B2"/>
        <xdr:cNvPicPr/>
      </xdr:nvPicPr>
      <xdr:blipFill>
        <a:blip r:embed="rId119"/>
        <a:stretch>
          <a:fillRect/>
        </a:stretch>
      </xdr:blipFill>
      <xdr:spPr>
        <a:xfrm>
          <a:off x="9129395" y="360495215"/>
          <a:ext cx="871855" cy="1005840"/>
        </a:xfrm>
        <a:prstGeom prst="rect">
          <a:avLst/>
        </a:prstGeom>
        <a:noFill/>
        <a:ln w="9525">
          <a:noFill/>
        </a:ln>
      </xdr:spPr>
    </xdr:pic>
  </etc:cellImage>
  <etc:cellImage>
    <xdr:pic>
      <xdr:nvPicPr>
        <xdr:cNvPr id="130" name="ID_F88E258B2E82481BA97B6767B8E95FC2"/>
        <xdr:cNvPicPr/>
      </xdr:nvPicPr>
      <xdr:blipFill>
        <a:blip r:embed="rId120"/>
        <a:stretch>
          <a:fillRect/>
        </a:stretch>
      </xdr:blipFill>
      <xdr:spPr>
        <a:xfrm>
          <a:off x="9065895" y="246830850"/>
          <a:ext cx="949325" cy="895985"/>
        </a:xfrm>
        <a:prstGeom prst="rect">
          <a:avLst/>
        </a:prstGeom>
      </xdr:spPr>
    </xdr:pic>
  </etc:cellImage>
  <etc:cellImage>
    <xdr:pic>
      <xdr:nvPicPr>
        <xdr:cNvPr id="136" name="ID_1470FA0F8F64428888C1B0256A3F6EF6"/>
        <xdr:cNvPicPr>
          <a:picLocks noChangeAspect="1"/>
        </xdr:cNvPicPr>
      </xdr:nvPicPr>
      <xdr:blipFill>
        <a:blip r:embed="rId121"/>
        <a:stretch>
          <a:fillRect/>
        </a:stretch>
      </xdr:blipFill>
      <xdr:spPr>
        <a:xfrm>
          <a:off x="9085580" y="250288425"/>
          <a:ext cx="846455" cy="940435"/>
        </a:xfrm>
        <a:prstGeom prst="rect">
          <a:avLst/>
        </a:prstGeom>
        <a:noFill/>
        <a:ln w="9525">
          <a:noFill/>
        </a:ln>
      </xdr:spPr>
    </xdr:pic>
  </etc:cellImage>
  <etc:cellImage>
    <xdr:pic>
      <xdr:nvPicPr>
        <xdr:cNvPr id="133" name="ID_5028A3EAA3AE4DD883B7BAD43DD06A03"/>
        <xdr:cNvPicPr/>
      </xdr:nvPicPr>
      <xdr:blipFill>
        <a:blip r:embed="rId122"/>
        <a:stretch>
          <a:fillRect/>
        </a:stretch>
      </xdr:blipFill>
      <xdr:spPr>
        <a:xfrm>
          <a:off x="9082405" y="252004830"/>
          <a:ext cx="839470" cy="965835"/>
        </a:xfrm>
        <a:prstGeom prst="rect">
          <a:avLst/>
        </a:prstGeom>
      </xdr:spPr>
    </xdr:pic>
  </etc:cellImage>
  <etc:cellImage>
    <xdr:pic>
      <xdr:nvPicPr>
        <xdr:cNvPr id="139" name="ID_C52A3D4C3075440E9DBC247EC9F927B5"/>
        <xdr:cNvPicPr/>
      </xdr:nvPicPr>
      <xdr:blipFill>
        <a:blip r:embed="rId123"/>
        <a:stretch>
          <a:fillRect/>
        </a:stretch>
      </xdr:blipFill>
      <xdr:spPr>
        <a:xfrm>
          <a:off x="9060815" y="257209290"/>
          <a:ext cx="926465" cy="1190625"/>
        </a:xfrm>
        <a:prstGeom prst="rect">
          <a:avLst/>
        </a:prstGeom>
      </xdr:spPr>
    </xdr:pic>
  </etc:cellImage>
  <etc:cellImage>
    <xdr:pic>
      <xdr:nvPicPr>
        <xdr:cNvPr id="140" name="ID_15CCDB062D4E4415B03E9B54086D4983"/>
        <xdr:cNvPicPr/>
      </xdr:nvPicPr>
      <xdr:blipFill>
        <a:blip r:embed="rId124"/>
        <a:stretch>
          <a:fillRect/>
        </a:stretch>
      </xdr:blipFill>
      <xdr:spPr>
        <a:xfrm>
          <a:off x="9076055" y="258971415"/>
          <a:ext cx="948055" cy="1101090"/>
        </a:xfrm>
        <a:prstGeom prst="rect">
          <a:avLst/>
        </a:prstGeom>
      </xdr:spPr>
    </xdr:pic>
  </etc:cellImage>
  <etc:cellImage>
    <xdr:pic>
      <xdr:nvPicPr>
        <xdr:cNvPr id="144" name="ID_76B0B7465679496E82BB40596DAAF4A0"/>
        <xdr:cNvPicPr/>
      </xdr:nvPicPr>
      <xdr:blipFill>
        <a:blip r:embed="rId125"/>
        <a:srcRect l="8800" r="20800"/>
        <a:stretch>
          <a:fillRect/>
        </a:stretch>
      </xdr:blipFill>
      <xdr:spPr>
        <a:xfrm>
          <a:off x="9107170" y="266073255"/>
          <a:ext cx="937260" cy="1111250"/>
        </a:xfrm>
        <a:prstGeom prst="rect">
          <a:avLst/>
        </a:prstGeom>
      </xdr:spPr>
    </xdr:pic>
  </etc:cellImage>
  <etc:cellImage>
    <xdr:pic>
      <xdr:nvPicPr>
        <xdr:cNvPr id="241" name="ID_9423703E08F44AEDAF784EE33832FB0C"/>
        <xdr:cNvPicPr/>
      </xdr:nvPicPr>
      <xdr:blipFill>
        <a:blip r:embed="rId126"/>
        <a:stretch>
          <a:fillRect/>
        </a:stretch>
      </xdr:blipFill>
      <xdr:spPr>
        <a:xfrm>
          <a:off x="9036685" y="424585765"/>
          <a:ext cx="981710" cy="1035685"/>
        </a:xfrm>
        <a:prstGeom prst="rect">
          <a:avLst/>
        </a:prstGeom>
      </xdr:spPr>
    </xdr:pic>
  </etc:cellImage>
  <etc:cellImage>
    <xdr:pic>
      <xdr:nvPicPr>
        <xdr:cNvPr id="145" name="ID_EF6BFC0E824A4A66B0193C9DD992CBFF"/>
        <xdr:cNvPicPr/>
      </xdr:nvPicPr>
      <xdr:blipFill>
        <a:blip r:embed="rId127"/>
        <a:stretch>
          <a:fillRect/>
        </a:stretch>
      </xdr:blipFill>
      <xdr:spPr>
        <a:xfrm>
          <a:off x="9061450" y="267980795"/>
          <a:ext cx="817245" cy="958850"/>
        </a:xfrm>
        <a:prstGeom prst="rect">
          <a:avLst/>
        </a:prstGeom>
      </xdr:spPr>
    </xdr:pic>
  </etc:cellImage>
  <etc:cellImage>
    <xdr:pic>
      <xdr:nvPicPr>
        <xdr:cNvPr id="148" name="ID_6B34328E36464E41B7A09CA670982DB2"/>
        <xdr:cNvPicPr/>
      </xdr:nvPicPr>
      <xdr:blipFill>
        <a:blip r:embed="rId128"/>
        <a:srcRect l="14419" t="25553" r="15169" b="26347"/>
        <a:stretch>
          <a:fillRect/>
        </a:stretch>
      </xdr:blipFill>
      <xdr:spPr>
        <a:xfrm>
          <a:off x="9039860" y="273282410"/>
          <a:ext cx="937260" cy="1122680"/>
        </a:xfrm>
        <a:prstGeom prst="rect">
          <a:avLst/>
        </a:prstGeom>
        <a:noFill/>
        <a:ln>
          <a:noFill/>
        </a:ln>
      </xdr:spPr>
    </xdr:pic>
  </etc:cellImage>
  <etc:cellImage>
    <xdr:pic>
      <xdr:nvPicPr>
        <xdr:cNvPr id="149" name="ID_834F6C19140940DE926860C6F8FE1922"/>
        <xdr:cNvPicPr/>
      </xdr:nvPicPr>
      <xdr:blipFill>
        <a:blip r:embed="rId129"/>
        <a:stretch>
          <a:fillRect/>
        </a:stretch>
      </xdr:blipFill>
      <xdr:spPr>
        <a:xfrm>
          <a:off x="9025255" y="274935950"/>
          <a:ext cx="958850" cy="1154430"/>
        </a:xfrm>
        <a:prstGeom prst="rect">
          <a:avLst/>
        </a:prstGeom>
      </xdr:spPr>
    </xdr:pic>
  </etc:cellImage>
  <etc:cellImage>
    <xdr:pic>
      <xdr:nvPicPr>
        <xdr:cNvPr id="197" name="ID_28487218FEC447A79E6E9A76FDAA4971"/>
        <xdr:cNvPicPr/>
      </xdr:nvPicPr>
      <xdr:blipFill>
        <a:blip r:embed="rId130"/>
        <a:stretch>
          <a:fillRect/>
        </a:stretch>
      </xdr:blipFill>
      <xdr:spPr>
        <a:xfrm>
          <a:off x="9121775" y="353295585"/>
          <a:ext cx="926465" cy="1029970"/>
        </a:xfrm>
        <a:prstGeom prst="rect">
          <a:avLst/>
        </a:prstGeom>
      </xdr:spPr>
    </xdr:pic>
  </etc:cellImage>
  <etc:cellImage>
    <xdr:pic>
      <xdr:nvPicPr>
        <xdr:cNvPr id="152" name="ID_105A76705B7E434F85D9B02E480B407B"/>
        <xdr:cNvPicPr/>
      </xdr:nvPicPr>
      <xdr:blipFill>
        <a:blip r:embed="rId131"/>
        <a:stretch>
          <a:fillRect/>
        </a:stretch>
      </xdr:blipFill>
      <xdr:spPr>
        <a:xfrm>
          <a:off x="9128760" y="278556720"/>
          <a:ext cx="904875" cy="1002665"/>
        </a:xfrm>
        <a:prstGeom prst="rect">
          <a:avLst/>
        </a:prstGeom>
      </xdr:spPr>
    </xdr:pic>
  </etc:cellImage>
  <etc:cellImage>
    <xdr:pic>
      <xdr:nvPicPr>
        <xdr:cNvPr id="155" name="ID_FC5C51D5ADAA4EA68512323AC124D636"/>
        <xdr:cNvPicPr/>
      </xdr:nvPicPr>
      <xdr:blipFill>
        <a:blip r:embed="rId132"/>
        <a:stretch>
          <a:fillRect/>
        </a:stretch>
      </xdr:blipFill>
      <xdr:spPr>
        <a:xfrm>
          <a:off x="9041765" y="280275665"/>
          <a:ext cx="1024255" cy="1112520"/>
        </a:xfrm>
        <a:prstGeom prst="rect">
          <a:avLst/>
        </a:prstGeom>
      </xdr:spPr>
    </xdr:pic>
  </etc:cellImage>
  <etc:cellImage>
    <xdr:pic>
      <xdr:nvPicPr>
        <xdr:cNvPr id="157" name="ID_578E850AF9C647EC9791D537B0527F9E"/>
        <xdr:cNvPicPr/>
      </xdr:nvPicPr>
      <xdr:blipFill>
        <a:blip r:embed="rId133"/>
        <a:stretch>
          <a:fillRect/>
        </a:stretch>
      </xdr:blipFill>
      <xdr:spPr>
        <a:xfrm>
          <a:off x="9033510" y="284034865"/>
          <a:ext cx="1024890" cy="1112520"/>
        </a:xfrm>
        <a:prstGeom prst="rect">
          <a:avLst/>
        </a:prstGeom>
      </xdr:spPr>
    </xdr:pic>
  </etc:cellImage>
  <etc:cellImage>
    <xdr:pic>
      <xdr:nvPicPr>
        <xdr:cNvPr id="159" name="ID_C6B0B179764C43CCA18C555EC91B2EC5"/>
        <xdr:cNvPicPr/>
      </xdr:nvPicPr>
      <xdr:blipFill>
        <a:blip r:embed="rId134"/>
        <a:stretch>
          <a:fillRect/>
        </a:stretch>
      </xdr:blipFill>
      <xdr:spPr>
        <a:xfrm>
          <a:off x="9115425" y="287487360"/>
          <a:ext cx="926465" cy="1033145"/>
        </a:xfrm>
        <a:prstGeom prst="rect">
          <a:avLst/>
        </a:prstGeom>
      </xdr:spPr>
    </xdr:pic>
  </etc:cellImage>
  <etc:cellImage>
    <xdr:pic>
      <xdr:nvPicPr>
        <xdr:cNvPr id="161" name="ID_B0A799FCCEBE44908CD3C733FAD9E3D2"/>
        <xdr:cNvPicPr/>
      </xdr:nvPicPr>
      <xdr:blipFill>
        <a:blip r:embed="rId135"/>
        <a:stretch>
          <a:fillRect/>
        </a:stretch>
      </xdr:blipFill>
      <xdr:spPr>
        <a:xfrm>
          <a:off x="9063990" y="291066220"/>
          <a:ext cx="926465" cy="1035685"/>
        </a:xfrm>
        <a:prstGeom prst="rect">
          <a:avLst/>
        </a:prstGeom>
      </xdr:spPr>
    </xdr:pic>
  </etc:cellImage>
  <etc:cellImage>
    <xdr:pic>
      <xdr:nvPicPr>
        <xdr:cNvPr id="163" name="ID_65C3AD99C26C4A97A00546FE58C39397"/>
        <xdr:cNvPicPr/>
      </xdr:nvPicPr>
      <xdr:blipFill>
        <a:blip r:embed="rId136"/>
        <a:stretch>
          <a:fillRect/>
        </a:stretch>
      </xdr:blipFill>
      <xdr:spPr>
        <a:xfrm>
          <a:off x="8992235" y="294561260"/>
          <a:ext cx="1080770" cy="1056005"/>
        </a:xfrm>
        <a:prstGeom prst="rect">
          <a:avLst/>
        </a:prstGeom>
      </xdr:spPr>
    </xdr:pic>
  </etc:cellImage>
  <etc:cellImage>
    <xdr:pic>
      <xdr:nvPicPr>
        <xdr:cNvPr id="164" name="ID_9587BE79BFB74F8B99865C3F3529F21C"/>
        <xdr:cNvPicPr/>
      </xdr:nvPicPr>
      <xdr:blipFill>
        <a:blip r:embed="rId137"/>
        <a:stretch>
          <a:fillRect/>
        </a:stretch>
      </xdr:blipFill>
      <xdr:spPr>
        <a:xfrm>
          <a:off x="9020810" y="296364025"/>
          <a:ext cx="1078865" cy="1058545"/>
        </a:xfrm>
        <a:prstGeom prst="rect">
          <a:avLst/>
        </a:prstGeom>
      </xdr:spPr>
    </xdr:pic>
  </etc:cellImage>
  <etc:cellImage>
    <xdr:pic>
      <xdr:nvPicPr>
        <xdr:cNvPr id="216" name="ID_17EFD04DF9694FEDA0EC635EC505FACF"/>
        <xdr:cNvPicPr/>
      </xdr:nvPicPr>
      <xdr:blipFill>
        <a:blip r:embed="rId138"/>
        <a:stretch>
          <a:fillRect/>
        </a:stretch>
      </xdr:blipFill>
      <xdr:spPr>
        <a:xfrm>
          <a:off x="9099550" y="380017655"/>
          <a:ext cx="958850" cy="1134110"/>
        </a:xfrm>
        <a:prstGeom prst="rect">
          <a:avLst/>
        </a:prstGeom>
      </xdr:spPr>
    </xdr:pic>
  </etc:cellImage>
  <etc:cellImage>
    <xdr:pic>
      <xdr:nvPicPr>
        <xdr:cNvPr id="165" name="ID_680BCFACAB24427EA9D2A0EEE61FF9C3"/>
        <xdr:cNvPicPr/>
      </xdr:nvPicPr>
      <xdr:blipFill>
        <a:blip r:embed="rId139"/>
        <a:stretch>
          <a:fillRect/>
        </a:stretch>
      </xdr:blipFill>
      <xdr:spPr>
        <a:xfrm>
          <a:off x="9112885" y="297990260"/>
          <a:ext cx="980440" cy="1242060"/>
        </a:xfrm>
        <a:prstGeom prst="rect">
          <a:avLst/>
        </a:prstGeom>
      </xdr:spPr>
    </xdr:pic>
  </etc:cellImage>
  <etc:cellImage>
    <xdr:pic>
      <xdr:nvPicPr>
        <xdr:cNvPr id="239" name="ID_D435ED6612AC4EAAB9806D0C8EA9B30F"/>
        <xdr:cNvPicPr/>
      </xdr:nvPicPr>
      <xdr:blipFill>
        <a:blip r:embed="rId140"/>
        <a:srcRect l="26247" t="10991" r="45524" b="7509"/>
        <a:stretch>
          <a:fillRect/>
        </a:stretch>
      </xdr:blipFill>
      <xdr:spPr>
        <a:xfrm>
          <a:off x="9051925" y="420851965"/>
          <a:ext cx="871855" cy="1002665"/>
        </a:xfrm>
        <a:prstGeom prst="rect">
          <a:avLst/>
        </a:prstGeom>
        <a:noFill/>
        <a:ln>
          <a:noFill/>
        </a:ln>
      </xdr:spPr>
    </xdr:pic>
  </etc:cellImage>
  <etc:cellImage>
    <xdr:pic>
      <xdr:nvPicPr>
        <xdr:cNvPr id="224" name="ID_0D29279F7FDF4D498E3409E7E85C2982"/>
        <xdr:cNvPicPr/>
      </xdr:nvPicPr>
      <xdr:blipFill>
        <a:blip r:embed="rId141"/>
        <a:stretch>
          <a:fillRect/>
        </a:stretch>
      </xdr:blipFill>
      <xdr:spPr>
        <a:xfrm>
          <a:off x="9114155" y="392504295"/>
          <a:ext cx="807085" cy="926465"/>
        </a:xfrm>
        <a:prstGeom prst="rect">
          <a:avLst/>
        </a:prstGeom>
      </xdr:spPr>
    </xdr:pic>
  </etc:cellImage>
  <etc:cellImage>
    <xdr:pic>
      <xdr:nvPicPr>
        <xdr:cNvPr id="226" name="ID_3A0EC9337D7C4390A4B1D64782095A1F"/>
        <xdr:cNvPicPr/>
      </xdr:nvPicPr>
      <xdr:blipFill>
        <a:blip r:embed="rId142"/>
        <a:stretch>
          <a:fillRect/>
        </a:stretch>
      </xdr:blipFill>
      <xdr:spPr>
        <a:xfrm>
          <a:off x="9002395" y="397717010"/>
          <a:ext cx="1058545" cy="1035685"/>
        </a:xfrm>
        <a:prstGeom prst="rect">
          <a:avLst/>
        </a:prstGeom>
      </xdr:spPr>
    </xdr:pic>
  </etc:cellImage>
  <etc:cellImage>
    <xdr:pic>
      <xdr:nvPicPr>
        <xdr:cNvPr id="199" name="ID_B3B2C9D18FBC46CB907367F8131A06F3"/>
        <xdr:cNvPicPr/>
      </xdr:nvPicPr>
      <xdr:blipFill>
        <a:blip r:embed="rId143"/>
        <a:stretch>
          <a:fillRect/>
        </a:stretch>
      </xdr:blipFill>
      <xdr:spPr>
        <a:xfrm>
          <a:off x="9109075" y="356763320"/>
          <a:ext cx="871855" cy="1002665"/>
        </a:xfrm>
        <a:prstGeom prst="rect">
          <a:avLst/>
        </a:prstGeom>
        <a:noFill/>
        <a:ln w="9525">
          <a:noFill/>
        </a:ln>
      </xdr:spPr>
    </xdr:pic>
  </etc:cellImage>
  <etc:cellImage>
    <xdr:pic>
      <xdr:nvPicPr>
        <xdr:cNvPr id="198" name="ID_A061FF3D34BF427589FE5D011FD74447"/>
        <xdr:cNvPicPr/>
      </xdr:nvPicPr>
      <xdr:blipFill>
        <a:blip r:embed="rId144"/>
        <a:stretch>
          <a:fillRect/>
        </a:stretch>
      </xdr:blipFill>
      <xdr:spPr>
        <a:xfrm>
          <a:off x="9069070" y="354952935"/>
          <a:ext cx="926465" cy="1024255"/>
        </a:xfrm>
        <a:prstGeom prst="rect">
          <a:avLst/>
        </a:prstGeom>
      </xdr:spPr>
    </xdr:pic>
  </etc:cellImage>
  <etc:cellImage>
    <xdr:pic>
      <xdr:nvPicPr>
        <xdr:cNvPr id="183" name="ID_B887685CEF3C40C9B7F3B28E1E27E25C"/>
        <xdr:cNvPicPr/>
      </xdr:nvPicPr>
      <xdr:blipFill>
        <a:blip r:embed="rId145"/>
        <a:stretch>
          <a:fillRect/>
        </a:stretch>
      </xdr:blipFill>
      <xdr:spPr>
        <a:xfrm>
          <a:off x="9076690" y="331931645"/>
          <a:ext cx="938530" cy="1007745"/>
        </a:xfrm>
        <a:prstGeom prst="rect">
          <a:avLst/>
        </a:prstGeom>
      </xdr:spPr>
    </xdr:pic>
  </etc:cellImage>
  <etc:cellImage>
    <xdr:pic>
      <xdr:nvPicPr>
        <xdr:cNvPr id="187" name="ID_D8F2767CB82841318B8C861035E1E2E8"/>
        <xdr:cNvPicPr/>
      </xdr:nvPicPr>
      <xdr:blipFill>
        <a:blip r:embed="rId146"/>
        <a:stretch>
          <a:fillRect/>
        </a:stretch>
      </xdr:blipFill>
      <xdr:spPr>
        <a:xfrm>
          <a:off x="9010650" y="337247865"/>
          <a:ext cx="1024255" cy="1014095"/>
        </a:xfrm>
        <a:prstGeom prst="rect">
          <a:avLst/>
        </a:prstGeom>
      </xdr:spPr>
    </xdr:pic>
  </etc:cellImage>
  <etc:cellImage>
    <xdr:pic>
      <xdr:nvPicPr>
        <xdr:cNvPr id="188" name="ID_4AA959BAA89B470290D0BFC08338263A"/>
        <xdr:cNvPicPr/>
      </xdr:nvPicPr>
      <xdr:blipFill>
        <a:blip r:embed="rId147"/>
        <a:stretch>
          <a:fillRect/>
        </a:stretch>
      </xdr:blipFill>
      <xdr:spPr>
        <a:xfrm>
          <a:off x="9036685" y="339062695"/>
          <a:ext cx="970280" cy="1079500"/>
        </a:xfrm>
        <a:prstGeom prst="rect">
          <a:avLst/>
        </a:prstGeom>
      </xdr:spPr>
    </xdr:pic>
  </etc:cellImage>
  <etc:cellImage>
    <xdr:pic>
      <xdr:nvPicPr>
        <xdr:cNvPr id="240" name="ID_B13B5BAF83DD44F9A4D5C733A7D5BE9D"/>
        <xdr:cNvPicPr/>
      </xdr:nvPicPr>
      <xdr:blipFill>
        <a:blip r:embed="rId148"/>
        <a:stretch>
          <a:fillRect/>
        </a:stretch>
      </xdr:blipFill>
      <xdr:spPr>
        <a:xfrm>
          <a:off x="9032240" y="422506775"/>
          <a:ext cx="926465" cy="1057275"/>
        </a:xfrm>
        <a:prstGeom prst="rect">
          <a:avLst/>
        </a:prstGeom>
      </xdr:spPr>
    </xdr:pic>
  </etc:cellImage>
  <etc:cellImage>
    <xdr:pic>
      <xdr:nvPicPr>
        <xdr:cNvPr id="189" name="ID_04083035D01442FDA3CEC51242783243"/>
        <xdr:cNvPicPr/>
      </xdr:nvPicPr>
      <xdr:blipFill>
        <a:blip r:embed="rId149"/>
        <a:stretch>
          <a:fillRect/>
        </a:stretch>
      </xdr:blipFill>
      <xdr:spPr>
        <a:xfrm>
          <a:off x="9065895" y="340803230"/>
          <a:ext cx="948690" cy="1122045"/>
        </a:xfrm>
        <a:prstGeom prst="rect">
          <a:avLst/>
        </a:prstGeom>
      </xdr:spPr>
    </xdr:pic>
  </etc:cellImage>
  <etc:cellImage>
    <xdr:pic>
      <xdr:nvPicPr>
        <xdr:cNvPr id="192" name="ID_454AC2D14B33410C85A38CBB6458395A"/>
        <xdr:cNvPicPr>
          <a:picLocks noChangeAspect="1"/>
        </xdr:cNvPicPr>
      </xdr:nvPicPr>
      <xdr:blipFill>
        <a:blip r:embed="rId150"/>
        <a:stretch>
          <a:fillRect/>
        </a:stretch>
      </xdr:blipFill>
      <xdr:spPr>
        <a:xfrm>
          <a:off x="9108440" y="342745060"/>
          <a:ext cx="1016635" cy="1060450"/>
        </a:xfrm>
        <a:prstGeom prst="rect">
          <a:avLst/>
        </a:prstGeom>
        <a:noFill/>
        <a:ln w="9525">
          <a:noFill/>
        </a:ln>
      </xdr:spPr>
    </xdr:pic>
  </etc:cellImage>
  <etc:cellImage>
    <xdr:pic>
      <xdr:nvPicPr>
        <xdr:cNvPr id="191" name="ID_E4935641D0114EFEB45D70851A5C18A2"/>
        <xdr:cNvPicPr/>
      </xdr:nvPicPr>
      <xdr:blipFill>
        <a:blip r:embed="rId151"/>
        <a:stretch>
          <a:fillRect/>
        </a:stretch>
      </xdr:blipFill>
      <xdr:spPr>
        <a:xfrm>
          <a:off x="9000490" y="344401140"/>
          <a:ext cx="894080" cy="1068705"/>
        </a:xfrm>
        <a:prstGeom prst="rect">
          <a:avLst/>
        </a:prstGeom>
      </xdr:spPr>
    </xdr:pic>
  </etc:cellImage>
  <etc:cellImage>
    <xdr:pic>
      <xdr:nvPicPr>
        <xdr:cNvPr id="193" name="ID_142E0963E49C4A1E9E3D2A1E3D5D4C04"/>
        <xdr:cNvPicPr/>
      </xdr:nvPicPr>
      <xdr:blipFill>
        <a:blip r:embed="rId152"/>
        <a:stretch>
          <a:fillRect/>
        </a:stretch>
      </xdr:blipFill>
      <xdr:spPr>
        <a:xfrm>
          <a:off x="9061450" y="346083890"/>
          <a:ext cx="926465" cy="1024255"/>
        </a:xfrm>
        <a:prstGeom prst="rect">
          <a:avLst/>
        </a:prstGeom>
      </xdr:spPr>
    </xdr:pic>
  </etc:cellImage>
  <etc:cellImage>
    <xdr:pic>
      <xdr:nvPicPr>
        <xdr:cNvPr id="194" name="ID_E51939015C214CBFBDABC6C954453D1E"/>
        <xdr:cNvPicPr/>
      </xdr:nvPicPr>
      <xdr:blipFill>
        <a:blip r:embed="rId153"/>
        <a:stretch>
          <a:fillRect/>
        </a:stretch>
      </xdr:blipFill>
      <xdr:spPr>
        <a:xfrm>
          <a:off x="9079230" y="347941900"/>
          <a:ext cx="926465" cy="1026160"/>
        </a:xfrm>
        <a:prstGeom prst="rect">
          <a:avLst/>
        </a:prstGeom>
      </xdr:spPr>
    </xdr:pic>
  </etc:cellImage>
  <etc:cellImage>
    <xdr:pic>
      <xdr:nvPicPr>
        <xdr:cNvPr id="196" name="ID_24671164019E4080A2455ED5468D386C"/>
        <xdr:cNvPicPr/>
      </xdr:nvPicPr>
      <xdr:blipFill>
        <a:blip r:embed="rId154"/>
        <a:stretch>
          <a:fillRect/>
        </a:stretch>
      </xdr:blipFill>
      <xdr:spPr>
        <a:xfrm>
          <a:off x="9020810" y="351551240"/>
          <a:ext cx="925830" cy="1024890"/>
        </a:xfrm>
        <a:prstGeom prst="rect">
          <a:avLst/>
        </a:prstGeom>
      </xdr:spPr>
    </xdr:pic>
  </etc:cellImage>
  <etc:cellImage>
    <xdr:pic>
      <xdr:nvPicPr>
        <xdr:cNvPr id="202" name="ID_E173E1925F8E411994FE37ABFAA86588"/>
        <xdr:cNvPicPr/>
      </xdr:nvPicPr>
      <xdr:blipFill>
        <a:blip r:embed="rId155"/>
        <a:stretch>
          <a:fillRect/>
        </a:stretch>
      </xdr:blipFill>
      <xdr:spPr>
        <a:xfrm>
          <a:off x="9097645" y="362086525"/>
          <a:ext cx="925830" cy="1079500"/>
        </a:xfrm>
        <a:prstGeom prst="rect">
          <a:avLst/>
        </a:prstGeom>
      </xdr:spPr>
    </xdr:pic>
  </etc:cellImage>
  <etc:cellImage>
    <xdr:pic>
      <xdr:nvPicPr>
        <xdr:cNvPr id="203" name="ID_F963A36B6EAC4F72962A50A7A6CEBFD7"/>
        <xdr:cNvPicPr/>
      </xdr:nvPicPr>
      <xdr:blipFill>
        <a:blip r:embed="rId156"/>
        <a:stretch>
          <a:fillRect/>
        </a:stretch>
      </xdr:blipFill>
      <xdr:spPr>
        <a:xfrm>
          <a:off x="9031605" y="363903895"/>
          <a:ext cx="927100" cy="1079500"/>
        </a:xfrm>
        <a:prstGeom prst="rect">
          <a:avLst/>
        </a:prstGeom>
      </xdr:spPr>
    </xdr:pic>
  </etc:cellImage>
  <etc:cellImage>
    <xdr:pic>
      <xdr:nvPicPr>
        <xdr:cNvPr id="204" name="ID_EF42F174F55E40D690C339CA5B5D579B"/>
        <xdr:cNvPicPr/>
      </xdr:nvPicPr>
      <xdr:blipFill>
        <a:blip r:embed="rId157"/>
        <a:stretch>
          <a:fillRect/>
        </a:stretch>
      </xdr:blipFill>
      <xdr:spPr>
        <a:xfrm>
          <a:off x="9085580" y="365869855"/>
          <a:ext cx="925830" cy="1079500"/>
        </a:xfrm>
        <a:prstGeom prst="rect">
          <a:avLst/>
        </a:prstGeom>
      </xdr:spPr>
    </xdr:pic>
  </etc:cellImage>
  <etc:cellImage>
    <xdr:pic>
      <xdr:nvPicPr>
        <xdr:cNvPr id="205" name="ID_DA68084514714678BC9144D79FED22FD"/>
        <xdr:cNvPicPr/>
      </xdr:nvPicPr>
      <xdr:blipFill>
        <a:blip r:embed="rId158"/>
        <a:stretch>
          <a:fillRect/>
        </a:stretch>
      </xdr:blipFill>
      <xdr:spPr>
        <a:xfrm>
          <a:off x="9044940" y="367550065"/>
          <a:ext cx="1014095" cy="916305"/>
        </a:xfrm>
        <a:prstGeom prst="rect">
          <a:avLst/>
        </a:prstGeom>
      </xdr:spPr>
    </xdr:pic>
  </etc:cellImage>
  <etc:cellImage>
    <xdr:pic>
      <xdr:nvPicPr>
        <xdr:cNvPr id="206" name="ID_92CEE45451F848FD9CA6EC09CC218DEC"/>
        <xdr:cNvPicPr/>
      </xdr:nvPicPr>
      <xdr:blipFill>
        <a:blip r:embed="rId159"/>
        <a:stretch>
          <a:fillRect/>
        </a:stretch>
      </xdr:blipFill>
      <xdr:spPr>
        <a:xfrm>
          <a:off x="9041765" y="369316000"/>
          <a:ext cx="1014095" cy="916940"/>
        </a:xfrm>
        <a:prstGeom prst="rect">
          <a:avLst/>
        </a:prstGeom>
      </xdr:spPr>
    </xdr:pic>
  </etc:cellImage>
  <etc:cellImage>
    <xdr:pic>
      <xdr:nvPicPr>
        <xdr:cNvPr id="207" name="ID_34B07295852943F1B57B63C5A35466C4"/>
        <xdr:cNvPicPr/>
      </xdr:nvPicPr>
      <xdr:blipFill>
        <a:blip r:embed="rId160"/>
        <a:stretch>
          <a:fillRect/>
        </a:stretch>
      </xdr:blipFill>
      <xdr:spPr>
        <a:xfrm>
          <a:off x="9010650" y="371057170"/>
          <a:ext cx="1012825" cy="920115"/>
        </a:xfrm>
        <a:prstGeom prst="rect">
          <a:avLst/>
        </a:prstGeom>
      </xdr:spPr>
    </xdr:pic>
  </etc:cellImage>
  <etc:cellImage>
    <xdr:pic>
      <xdr:nvPicPr>
        <xdr:cNvPr id="218" name="ID_9F68FA2D530B400AAED0181573A55B09"/>
        <xdr:cNvPicPr/>
      </xdr:nvPicPr>
      <xdr:blipFill>
        <a:blip r:embed="rId8"/>
        <a:stretch>
          <a:fillRect/>
        </a:stretch>
      </xdr:blipFill>
      <xdr:spPr>
        <a:xfrm>
          <a:off x="9078595" y="383489200"/>
          <a:ext cx="904875" cy="1079500"/>
        </a:xfrm>
        <a:prstGeom prst="rect">
          <a:avLst/>
        </a:prstGeom>
      </xdr:spPr>
    </xdr:pic>
  </etc:cellImage>
  <etc:cellImage>
    <xdr:pic>
      <xdr:nvPicPr>
        <xdr:cNvPr id="221" name="ID_130C38476FB34052976C977739CEC47C"/>
        <xdr:cNvPicPr/>
      </xdr:nvPicPr>
      <xdr:blipFill>
        <a:blip r:embed="rId161"/>
        <a:stretch>
          <a:fillRect/>
        </a:stretch>
      </xdr:blipFill>
      <xdr:spPr>
        <a:xfrm>
          <a:off x="8980170" y="388861300"/>
          <a:ext cx="850265" cy="991870"/>
        </a:xfrm>
        <a:prstGeom prst="rect">
          <a:avLst/>
        </a:prstGeom>
      </xdr:spPr>
    </xdr:pic>
  </etc:cellImage>
  <etc:cellImage>
    <xdr:pic>
      <xdr:nvPicPr>
        <xdr:cNvPr id="223" name="ID_E932BC9459BE4FD7BD33F307F627942A"/>
        <xdr:cNvPicPr/>
      </xdr:nvPicPr>
      <xdr:blipFill>
        <a:blip r:embed="rId162"/>
        <a:stretch>
          <a:fillRect/>
        </a:stretch>
      </xdr:blipFill>
      <xdr:spPr>
        <a:xfrm>
          <a:off x="9144635" y="390544050"/>
          <a:ext cx="850900" cy="1231265"/>
        </a:xfrm>
        <a:prstGeom prst="rect">
          <a:avLst/>
        </a:prstGeom>
        <a:noFill/>
        <a:ln w="9525">
          <a:noFill/>
        </a:ln>
      </xdr:spPr>
    </xdr:pic>
  </etc:cellImage>
  <etc:cellImage>
    <xdr:pic>
      <xdr:nvPicPr>
        <xdr:cNvPr id="225" name="ID_16574B5054E442F494E4F9ACF99284A8"/>
        <xdr:cNvPicPr/>
      </xdr:nvPicPr>
      <xdr:blipFill>
        <a:blip r:embed="rId163"/>
        <a:stretch>
          <a:fillRect/>
        </a:stretch>
      </xdr:blipFill>
      <xdr:spPr>
        <a:xfrm>
          <a:off x="9092565" y="394332460"/>
          <a:ext cx="840105" cy="1002665"/>
        </a:xfrm>
        <a:prstGeom prst="rect">
          <a:avLst/>
        </a:prstGeom>
      </xdr:spPr>
    </xdr:pic>
  </etc:cellImage>
  <etc:cellImage>
    <xdr:pic>
      <xdr:nvPicPr>
        <xdr:cNvPr id="222" name="ID_020193D933AD473DAA20DC1A0FA92C19"/>
        <xdr:cNvPicPr/>
      </xdr:nvPicPr>
      <xdr:blipFill>
        <a:blip r:embed="rId164"/>
        <a:stretch>
          <a:fillRect/>
        </a:stretch>
      </xdr:blipFill>
      <xdr:spPr>
        <a:xfrm>
          <a:off x="9057005" y="395864080"/>
          <a:ext cx="916305" cy="1068070"/>
        </a:xfrm>
        <a:prstGeom prst="rect">
          <a:avLst/>
        </a:prstGeom>
      </xdr:spPr>
    </xdr:pic>
  </etc:cellImage>
  <etc:cellImage>
    <xdr:pic>
      <xdr:nvPicPr>
        <xdr:cNvPr id="231" name="ID_45944EEB94294CD18B2A69E04C47573E"/>
        <xdr:cNvPicPr/>
      </xdr:nvPicPr>
      <xdr:blipFill>
        <a:blip r:embed="rId165"/>
        <a:stretch>
          <a:fillRect/>
        </a:stretch>
      </xdr:blipFill>
      <xdr:spPr>
        <a:xfrm>
          <a:off x="9018270" y="406814020"/>
          <a:ext cx="894080" cy="904875"/>
        </a:xfrm>
        <a:prstGeom prst="rect">
          <a:avLst/>
        </a:prstGeom>
      </xdr:spPr>
    </xdr:pic>
  </etc:cellImage>
  <etc:cellImage>
    <xdr:pic>
      <xdr:nvPicPr>
        <xdr:cNvPr id="232" name="ID_6BF17020B82F4CD7A09C68F83E26AA95"/>
        <xdr:cNvPicPr/>
      </xdr:nvPicPr>
      <xdr:blipFill>
        <a:blip r:embed="rId166"/>
        <a:stretch>
          <a:fillRect/>
        </a:stretch>
      </xdr:blipFill>
      <xdr:spPr>
        <a:xfrm>
          <a:off x="9163050" y="408431365"/>
          <a:ext cx="817880" cy="915035"/>
        </a:xfrm>
        <a:prstGeom prst="rect">
          <a:avLst/>
        </a:prstGeom>
      </xdr:spPr>
    </xdr:pic>
  </etc:cellImage>
  <etc:cellImage>
    <xdr:pic>
      <xdr:nvPicPr>
        <xdr:cNvPr id="233" name="ID_CE20A30A5AD8446F9648CB64075F773B"/>
        <xdr:cNvPicPr/>
      </xdr:nvPicPr>
      <xdr:blipFill>
        <a:blip r:embed="rId167"/>
        <a:stretch>
          <a:fillRect/>
        </a:stretch>
      </xdr:blipFill>
      <xdr:spPr>
        <a:xfrm>
          <a:off x="9027160" y="410087445"/>
          <a:ext cx="904875" cy="948690"/>
        </a:xfrm>
        <a:prstGeom prst="rect">
          <a:avLst/>
        </a:prstGeom>
      </xdr:spPr>
    </xdr:pic>
  </etc:cellImage>
  <etc:cellImage>
    <xdr:pic>
      <xdr:nvPicPr>
        <xdr:cNvPr id="234" name="ID_CE12147F7BCD4BB78E1FDFF389E73C6D"/>
        <xdr:cNvPicPr/>
      </xdr:nvPicPr>
      <xdr:blipFill>
        <a:blip r:embed="rId168"/>
        <a:stretch>
          <a:fillRect/>
        </a:stretch>
      </xdr:blipFill>
      <xdr:spPr>
        <a:xfrm>
          <a:off x="9079865" y="411983555"/>
          <a:ext cx="871855" cy="937260"/>
        </a:xfrm>
        <a:prstGeom prst="rect">
          <a:avLst/>
        </a:prstGeom>
        <a:noFill/>
        <a:ln>
          <a:noFill/>
        </a:ln>
      </xdr:spPr>
    </xdr:pic>
  </etc:cellImage>
  <etc:cellImage>
    <xdr:pic>
      <xdr:nvPicPr>
        <xdr:cNvPr id="247" name="ID_2F859C9EC82D49AF96E6FC6C9A0050B0"/>
        <xdr:cNvPicPr/>
      </xdr:nvPicPr>
      <xdr:blipFill>
        <a:blip r:embed="rId169"/>
        <a:stretch>
          <a:fillRect/>
        </a:stretch>
      </xdr:blipFill>
      <xdr:spPr>
        <a:xfrm>
          <a:off x="9010650" y="435016275"/>
          <a:ext cx="948690" cy="1002665"/>
        </a:xfrm>
        <a:prstGeom prst="rect">
          <a:avLst/>
        </a:prstGeom>
        <a:noFill/>
        <a:ln w="9525">
          <a:noFill/>
        </a:ln>
      </xdr:spPr>
    </xdr:pic>
  </etc:cellImage>
  <etc:cellImage>
    <xdr:pic>
      <xdr:nvPicPr>
        <xdr:cNvPr id="237" name="ID_79993D080C904A458822239483BADE0F"/>
        <xdr:cNvPicPr/>
      </xdr:nvPicPr>
      <xdr:blipFill>
        <a:blip r:embed="rId170"/>
        <a:stretch>
          <a:fillRect/>
        </a:stretch>
      </xdr:blipFill>
      <xdr:spPr>
        <a:xfrm>
          <a:off x="9059545" y="417178490"/>
          <a:ext cx="937260" cy="1155065"/>
        </a:xfrm>
        <a:prstGeom prst="rect">
          <a:avLst/>
        </a:prstGeom>
      </xdr:spPr>
    </xdr:pic>
  </etc:cellImage>
  <etc:cellImage>
    <xdr:pic>
      <xdr:nvPicPr>
        <xdr:cNvPr id="238" name="ID_C8FB10F4A36442BD9CD59C27414C8C0D"/>
        <xdr:cNvPicPr/>
      </xdr:nvPicPr>
      <xdr:blipFill>
        <a:blip r:embed="rId171"/>
        <a:stretch>
          <a:fillRect/>
        </a:stretch>
      </xdr:blipFill>
      <xdr:spPr>
        <a:xfrm>
          <a:off x="8982075" y="418981255"/>
          <a:ext cx="1035685" cy="1155065"/>
        </a:xfrm>
        <a:prstGeom prst="rect">
          <a:avLst/>
        </a:prstGeom>
      </xdr:spPr>
    </xdr:pic>
  </etc:cellImage>
  <etc:cellImage>
    <xdr:pic>
      <xdr:nvPicPr>
        <xdr:cNvPr id="242" name="ID_C1CF0EA50298489881411B61785D69D4"/>
        <xdr:cNvPicPr/>
      </xdr:nvPicPr>
      <xdr:blipFill>
        <a:blip r:embed="rId172"/>
        <a:stretch>
          <a:fillRect/>
        </a:stretch>
      </xdr:blipFill>
      <xdr:spPr>
        <a:xfrm>
          <a:off x="9034145" y="426115480"/>
          <a:ext cx="926465" cy="1067435"/>
        </a:xfrm>
        <a:prstGeom prst="rect">
          <a:avLst/>
        </a:prstGeom>
      </xdr:spPr>
    </xdr:pic>
  </etc:cellImage>
  <etc:cellImage>
    <xdr:pic>
      <xdr:nvPicPr>
        <xdr:cNvPr id="243" name="ID_B68BE64160FD4FF099987C277A211935"/>
        <xdr:cNvPicPr/>
      </xdr:nvPicPr>
      <xdr:blipFill>
        <a:blip r:embed="rId173"/>
        <a:stretch>
          <a:fillRect/>
        </a:stretch>
      </xdr:blipFill>
      <xdr:spPr>
        <a:xfrm>
          <a:off x="9121775" y="427927770"/>
          <a:ext cx="926465" cy="1068705"/>
        </a:xfrm>
        <a:prstGeom prst="rect">
          <a:avLst/>
        </a:prstGeom>
      </xdr:spPr>
    </xdr:pic>
  </etc:cellImage>
  <etc:cellImage>
    <xdr:pic>
      <xdr:nvPicPr>
        <xdr:cNvPr id="244" name="ID_57FA826C48244F6A82965ACCA1E87CFE"/>
        <xdr:cNvPicPr/>
      </xdr:nvPicPr>
      <xdr:blipFill>
        <a:blip r:embed="rId174"/>
        <a:stretch>
          <a:fillRect/>
        </a:stretch>
      </xdr:blipFill>
      <xdr:spPr>
        <a:xfrm>
          <a:off x="9063990" y="429729265"/>
          <a:ext cx="925830" cy="1073150"/>
        </a:xfrm>
        <a:prstGeom prst="rect">
          <a:avLst/>
        </a:prstGeom>
        <a:noFill/>
        <a:ln w="9525">
          <a:noFill/>
        </a:ln>
      </xdr:spPr>
    </xdr:pic>
  </etc:cellImage>
  <etc:cellImage>
    <xdr:pic>
      <xdr:nvPicPr>
        <xdr:cNvPr id="245" name="ID_9A4C0B8AC6014F2A968F7B6C1DBC6653"/>
        <xdr:cNvPicPr/>
      </xdr:nvPicPr>
      <xdr:blipFill>
        <a:blip r:embed="rId175"/>
        <a:stretch>
          <a:fillRect/>
        </a:stretch>
      </xdr:blipFill>
      <xdr:spPr>
        <a:xfrm>
          <a:off x="9006205" y="431492025"/>
          <a:ext cx="926465" cy="1069340"/>
        </a:xfrm>
        <a:prstGeom prst="rect">
          <a:avLst/>
        </a:prstGeom>
        <a:noFill/>
        <a:ln w="9525">
          <a:noFill/>
        </a:ln>
      </xdr:spPr>
    </xdr:pic>
  </etc:cellImage>
  <etc:cellImage>
    <xdr:pic>
      <xdr:nvPicPr>
        <xdr:cNvPr id="246" name="ID_4EEF7A497ED54710AA5E3D3924273672"/>
        <xdr:cNvPicPr/>
      </xdr:nvPicPr>
      <xdr:blipFill>
        <a:blip r:embed="rId176"/>
        <a:stretch>
          <a:fillRect/>
        </a:stretch>
      </xdr:blipFill>
      <xdr:spPr>
        <a:xfrm>
          <a:off x="9051925" y="433312570"/>
          <a:ext cx="926465" cy="1073150"/>
        </a:xfrm>
        <a:prstGeom prst="rect">
          <a:avLst/>
        </a:prstGeom>
        <a:noFill/>
        <a:ln>
          <a:noFill/>
        </a:ln>
      </xdr:spPr>
    </xdr:pic>
  </etc:cellImage>
  <etc:cellImage>
    <xdr:pic>
      <xdr:nvPicPr>
        <xdr:cNvPr id="2" name="ID_9AFDCEFDC31049099A96120F99D95582"/>
        <xdr:cNvPicPr>
          <a:picLocks noChangeAspect="1"/>
        </xdr:cNvPicPr>
      </xdr:nvPicPr>
      <xdr:blipFill>
        <a:blip r:embed="rId177"/>
        <a:stretch>
          <a:fillRect/>
        </a:stretch>
      </xdr:blipFill>
      <xdr:spPr>
        <a:xfrm>
          <a:off x="10203815" y="45714285"/>
          <a:ext cx="654050" cy="699135"/>
        </a:xfrm>
        <a:prstGeom prst="rect">
          <a:avLst/>
        </a:prstGeom>
        <a:noFill/>
        <a:ln w="9525">
          <a:noFill/>
        </a:ln>
      </xdr:spPr>
    </xdr:pic>
  </etc:cellImage>
  <etc:cellImage>
    <xdr:pic>
      <xdr:nvPicPr>
        <xdr:cNvPr id="3" name="ID_116F20540F1F49B8BAA92C91942747E1"/>
        <xdr:cNvPicPr>
          <a:picLocks noChangeAspect="1"/>
        </xdr:cNvPicPr>
      </xdr:nvPicPr>
      <xdr:blipFill>
        <a:blip r:embed="rId178"/>
        <a:stretch>
          <a:fillRect/>
        </a:stretch>
      </xdr:blipFill>
      <xdr:spPr>
        <a:xfrm>
          <a:off x="10028555" y="90819605"/>
          <a:ext cx="1113155" cy="847090"/>
        </a:xfrm>
        <a:prstGeom prst="rect">
          <a:avLst/>
        </a:prstGeom>
        <a:noFill/>
        <a:ln w="9525">
          <a:noFill/>
        </a:ln>
      </xdr:spPr>
    </xdr:pic>
  </etc:cellImage>
  <etc:cellImage>
    <xdr:pic>
      <xdr:nvPicPr>
        <xdr:cNvPr id="20" name="ID_2B3EEFBC7D024745AF437E8E689F0FE6"/>
        <xdr:cNvPicPr>
          <a:picLocks noChangeAspect="1"/>
        </xdr:cNvPicPr>
      </xdr:nvPicPr>
      <xdr:blipFill>
        <a:blip r:embed="rId179"/>
        <a:stretch>
          <a:fillRect/>
        </a:stretch>
      </xdr:blipFill>
      <xdr:spPr>
        <a:xfrm>
          <a:off x="9953625" y="97390585"/>
          <a:ext cx="1172210" cy="695960"/>
        </a:xfrm>
        <a:prstGeom prst="rect">
          <a:avLst/>
        </a:prstGeom>
        <a:noFill/>
        <a:ln w="9525">
          <a:noFill/>
        </a:ln>
      </xdr:spPr>
    </xdr:pic>
  </etc:cellImage>
  <etc:cellImage>
    <xdr:pic>
      <xdr:nvPicPr>
        <xdr:cNvPr id="70" name="ID_B241CA5E116C4B4A953DD9645F7A59EE"/>
        <xdr:cNvPicPr>
          <a:picLocks noChangeAspect="1"/>
        </xdr:cNvPicPr>
      </xdr:nvPicPr>
      <xdr:blipFill>
        <a:blip r:embed="rId180"/>
        <a:stretch>
          <a:fillRect/>
        </a:stretch>
      </xdr:blipFill>
      <xdr:spPr>
        <a:xfrm>
          <a:off x="10831195" y="247935750"/>
          <a:ext cx="1762125" cy="1581150"/>
        </a:xfrm>
        <a:prstGeom prst="rect">
          <a:avLst/>
        </a:prstGeom>
        <a:noFill/>
        <a:ln w="9525">
          <a:noFill/>
        </a:ln>
      </xdr:spPr>
    </xdr:pic>
  </etc:cellImage>
  <etc:cellImage>
    <xdr:pic>
      <xdr:nvPicPr>
        <xdr:cNvPr id="343" name="ID_59F21B8427744B29839DFA1289810E1E"/>
        <xdr:cNvPicPr>
          <a:picLocks noChangeAspect="1"/>
        </xdr:cNvPicPr>
      </xdr:nvPicPr>
      <xdr:blipFill>
        <a:blip r:embed="rId181"/>
        <a:stretch>
          <a:fillRect/>
        </a:stretch>
      </xdr:blipFill>
      <xdr:spPr>
        <a:xfrm>
          <a:off x="6601460" y="10805795"/>
          <a:ext cx="916305" cy="1104265"/>
        </a:xfrm>
        <a:prstGeom prst="rect">
          <a:avLst/>
        </a:prstGeom>
        <a:noFill/>
        <a:ln w="9525">
          <a:noFill/>
        </a:ln>
      </xdr:spPr>
    </xdr:pic>
  </etc:cellImage>
  <etc:cellImage>
    <xdr:pic>
      <xdr:nvPicPr>
        <xdr:cNvPr id="9" name="ID_19149B9C411440759DF5037FFD997F0A"/>
        <xdr:cNvPicPr>
          <a:picLocks noChangeAspect="1"/>
        </xdr:cNvPicPr>
      </xdr:nvPicPr>
      <xdr:blipFill>
        <a:blip r:embed="rId182"/>
        <a:stretch>
          <a:fillRect/>
        </a:stretch>
      </xdr:blipFill>
      <xdr:spPr>
        <a:xfrm>
          <a:off x="10067925" y="11468100"/>
          <a:ext cx="824865" cy="427990"/>
        </a:xfrm>
        <a:prstGeom prst="rect">
          <a:avLst/>
        </a:prstGeom>
        <a:noFill/>
        <a:ln w="9525">
          <a:noFill/>
        </a:ln>
      </xdr:spPr>
    </xdr:pic>
  </etc:cellImage>
  <etc:cellImage>
    <xdr:pic>
      <xdr:nvPicPr>
        <xdr:cNvPr id="352" name="ID_66D958E1402B4549A93EDD611A2DB8A6"/>
        <xdr:cNvPicPr>
          <a:picLocks noChangeAspect="1"/>
        </xdr:cNvPicPr>
      </xdr:nvPicPr>
      <xdr:blipFill>
        <a:blip r:embed="rId183"/>
        <a:stretch>
          <a:fillRect/>
        </a:stretch>
      </xdr:blipFill>
      <xdr:spPr>
        <a:xfrm>
          <a:off x="6475095" y="15836900"/>
          <a:ext cx="921385" cy="1202055"/>
        </a:xfrm>
        <a:prstGeom prst="rect">
          <a:avLst/>
        </a:prstGeom>
        <a:noFill/>
        <a:ln w="9525">
          <a:noFill/>
        </a:ln>
      </xdr:spPr>
    </xdr:pic>
  </etc:cellImage>
  <etc:cellImage>
    <xdr:pic>
      <xdr:nvPicPr>
        <xdr:cNvPr id="353" name="ID_DD6187D8FE0C4CF2A40DB6FE3D36C6F9" descr="66"/>
        <xdr:cNvPicPr/>
      </xdr:nvPicPr>
      <xdr:blipFill>
        <a:blip r:embed="rId184"/>
        <a:stretch>
          <a:fillRect/>
        </a:stretch>
      </xdr:blipFill>
      <xdr:spPr>
        <a:xfrm>
          <a:off x="6509385" y="23465155"/>
          <a:ext cx="654685" cy="871220"/>
        </a:xfrm>
        <a:prstGeom prst="rect">
          <a:avLst/>
        </a:prstGeom>
        <a:noFill/>
        <a:ln w="9525">
          <a:noFill/>
        </a:ln>
      </xdr:spPr>
    </xdr:pic>
  </etc:cellImage>
  <etc:cellImage>
    <xdr:pic>
      <xdr:nvPicPr>
        <xdr:cNvPr id="10" name="ID_0DD0599432994ACBA9F7F385B79F1270"/>
        <xdr:cNvPicPr>
          <a:picLocks noChangeAspect="1"/>
        </xdr:cNvPicPr>
      </xdr:nvPicPr>
      <xdr:blipFill>
        <a:blip r:embed="rId185"/>
        <a:stretch>
          <a:fillRect/>
        </a:stretch>
      </xdr:blipFill>
      <xdr:spPr>
        <a:xfrm>
          <a:off x="6483985" y="34096960"/>
          <a:ext cx="896620" cy="685800"/>
        </a:xfrm>
        <a:prstGeom prst="rect">
          <a:avLst/>
        </a:prstGeom>
        <a:noFill/>
        <a:ln w="9525">
          <a:noFill/>
        </a:ln>
      </xdr:spPr>
    </xdr:pic>
  </etc:cellImage>
  <etc:cellImage>
    <xdr:pic>
      <xdr:nvPicPr>
        <xdr:cNvPr id="355" name="ID_B8D6CB5FCDC445F7A91EBE2381D1616A"/>
        <xdr:cNvPicPr>
          <a:picLocks noChangeAspect="1"/>
        </xdr:cNvPicPr>
      </xdr:nvPicPr>
      <xdr:blipFill>
        <a:blip r:embed="rId186"/>
        <a:stretch>
          <a:fillRect/>
        </a:stretch>
      </xdr:blipFill>
      <xdr:spPr>
        <a:xfrm>
          <a:off x="6336665" y="38842950"/>
          <a:ext cx="1059180" cy="487680"/>
        </a:xfrm>
        <a:prstGeom prst="rect">
          <a:avLst/>
        </a:prstGeom>
        <a:noFill/>
        <a:ln w="9525">
          <a:noFill/>
        </a:ln>
      </xdr:spPr>
    </xdr:pic>
  </etc:cellImage>
  <etc:cellImage>
    <xdr:pic>
      <xdr:nvPicPr>
        <xdr:cNvPr id="356" name="ID_3DA1A7E162374EDC847DD8A9F6C54E21"/>
        <xdr:cNvPicPr>
          <a:picLocks noChangeAspect="1"/>
        </xdr:cNvPicPr>
      </xdr:nvPicPr>
      <xdr:blipFill>
        <a:blip r:embed="rId187"/>
        <a:stretch>
          <a:fillRect/>
        </a:stretch>
      </xdr:blipFill>
      <xdr:spPr>
        <a:xfrm>
          <a:off x="6544310" y="40466010"/>
          <a:ext cx="702945" cy="737235"/>
        </a:xfrm>
        <a:prstGeom prst="rect">
          <a:avLst/>
        </a:prstGeom>
        <a:noFill/>
        <a:ln w="9525">
          <a:noFill/>
        </a:ln>
      </xdr:spPr>
    </xdr:pic>
  </etc:cellImage>
  <etc:cellImage>
    <xdr:pic>
      <xdr:nvPicPr>
        <xdr:cNvPr id="357" name="ID_1C055290CCC64BF1BCC52541020F5058"/>
        <xdr:cNvPicPr>
          <a:picLocks noChangeAspect="1"/>
        </xdr:cNvPicPr>
      </xdr:nvPicPr>
      <xdr:blipFill>
        <a:blip r:embed="rId188"/>
        <a:stretch>
          <a:fillRect/>
        </a:stretch>
      </xdr:blipFill>
      <xdr:spPr>
        <a:xfrm>
          <a:off x="6337300" y="42028110"/>
          <a:ext cx="1099185" cy="821055"/>
        </a:xfrm>
        <a:prstGeom prst="rect">
          <a:avLst/>
        </a:prstGeom>
        <a:noFill/>
        <a:ln w="9525">
          <a:noFill/>
        </a:ln>
      </xdr:spPr>
    </xdr:pic>
  </etc:cellImage>
  <etc:cellImage>
    <xdr:pic>
      <xdr:nvPicPr>
        <xdr:cNvPr id="358" name="ID_C75DB56880534154864BF43123622907"/>
        <xdr:cNvPicPr>
          <a:picLocks noChangeAspect="1"/>
        </xdr:cNvPicPr>
      </xdr:nvPicPr>
      <xdr:blipFill>
        <a:blip r:embed="rId189"/>
        <a:stretch>
          <a:fillRect/>
        </a:stretch>
      </xdr:blipFill>
      <xdr:spPr>
        <a:xfrm>
          <a:off x="6266815" y="43720385"/>
          <a:ext cx="1259840" cy="1027430"/>
        </a:xfrm>
        <a:prstGeom prst="rect">
          <a:avLst/>
        </a:prstGeom>
        <a:noFill/>
        <a:ln w="9525">
          <a:noFill/>
        </a:ln>
      </xdr:spPr>
    </xdr:pic>
  </etc:cellImage>
  <etc:cellImage>
    <xdr:pic>
      <xdr:nvPicPr>
        <xdr:cNvPr id="359" name="ID_BB974D363EA14962859782F98712D29E"/>
        <xdr:cNvPicPr>
          <a:picLocks noChangeAspect="1"/>
        </xdr:cNvPicPr>
      </xdr:nvPicPr>
      <xdr:blipFill>
        <a:blip r:embed="rId190"/>
        <a:stretch>
          <a:fillRect/>
        </a:stretch>
      </xdr:blipFill>
      <xdr:spPr>
        <a:xfrm>
          <a:off x="6317615" y="45604430"/>
          <a:ext cx="1127760" cy="807720"/>
        </a:xfrm>
        <a:prstGeom prst="rect">
          <a:avLst/>
        </a:prstGeom>
        <a:noFill/>
        <a:ln w="9525">
          <a:noFill/>
        </a:ln>
      </xdr:spPr>
    </xdr:pic>
  </etc:cellImage>
  <etc:cellImage>
    <xdr:pic>
      <xdr:nvPicPr>
        <xdr:cNvPr id="360" name="ID_C0E31AC4AF4C4809A5E1EFA4DF417090" descr="企业微信截图_16618489146621"/>
        <xdr:cNvPicPr>
          <a:picLocks noChangeAspect="1"/>
        </xdr:cNvPicPr>
      </xdr:nvPicPr>
      <xdr:blipFill>
        <a:blip r:embed="rId191"/>
        <a:stretch>
          <a:fillRect/>
        </a:stretch>
      </xdr:blipFill>
      <xdr:spPr>
        <a:xfrm>
          <a:off x="6369685" y="47505620"/>
          <a:ext cx="1054100" cy="770890"/>
        </a:xfrm>
        <a:prstGeom prst="rect">
          <a:avLst/>
        </a:prstGeom>
        <a:noFill/>
        <a:ln w="9525">
          <a:noFill/>
        </a:ln>
      </xdr:spPr>
    </xdr:pic>
  </etc:cellImage>
  <etc:cellImage>
    <xdr:pic>
      <xdr:nvPicPr>
        <xdr:cNvPr id="361" name="ID_49316802C2804345B891DBCD18609FA6"/>
        <xdr:cNvPicPr>
          <a:picLocks noChangeAspect="1"/>
        </xdr:cNvPicPr>
      </xdr:nvPicPr>
      <xdr:blipFill>
        <a:blip r:embed="rId192"/>
        <a:stretch>
          <a:fillRect/>
        </a:stretch>
      </xdr:blipFill>
      <xdr:spPr>
        <a:xfrm>
          <a:off x="6508750" y="49042955"/>
          <a:ext cx="1240155" cy="886460"/>
        </a:xfrm>
        <a:prstGeom prst="rect">
          <a:avLst/>
        </a:prstGeom>
        <a:noFill/>
        <a:ln w="9525">
          <a:noFill/>
        </a:ln>
      </xdr:spPr>
    </xdr:pic>
  </etc:cellImage>
  <etc:cellImage>
    <xdr:pic>
      <xdr:nvPicPr>
        <xdr:cNvPr id="363" name="ID_E55431A8E5124F3088F008F9AC0454AB"/>
        <xdr:cNvPicPr>
          <a:picLocks noChangeAspect="1"/>
        </xdr:cNvPicPr>
      </xdr:nvPicPr>
      <xdr:blipFill>
        <a:blip r:embed="rId193"/>
        <a:stretch>
          <a:fillRect/>
        </a:stretch>
      </xdr:blipFill>
      <xdr:spPr>
        <a:xfrm>
          <a:off x="6337300" y="52567840"/>
          <a:ext cx="914400" cy="908685"/>
        </a:xfrm>
        <a:prstGeom prst="rect">
          <a:avLst/>
        </a:prstGeom>
        <a:noFill/>
        <a:ln w="9525">
          <a:noFill/>
        </a:ln>
      </xdr:spPr>
    </xdr:pic>
  </etc:cellImage>
  <etc:cellImage>
    <xdr:pic>
      <xdr:nvPicPr>
        <xdr:cNvPr id="362" name="ID_CD49E84E710C4698B8E87242EB37F426"/>
        <xdr:cNvPicPr>
          <a:picLocks noChangeAspect="1"/>
        </xdr:cNvPicPr>
      </xdr:nvPicPr>
      <xdr:blipFill>
        <a:blip r:embed="rId194"/>
        <a:stretch>
          <a:fillRect/>
        </a:stretch>
      </xdr:blipFill>
      <xdr:spPr>
        <a:xfrm>
          <a:off x="6318250" y="50857150"/>
          <a:ext cx="1227455" cy="583565"/>
        </a:xfrm>
        <a:prstGeom prst="rect">
          <a:avLst/>
        </a:prstGeom>
        <a:noFill/>
        <a:ln w="9525">
          <a:noFill/>
        </a:ln>
      </xdr:spPr>
    </xdr:pic>
  </etc:cellImage>
  <etc:cellImage>
    <xdr:pic>
      <xdr:nvPicPr>
        <xdr:cNvPr id="364" name="ID_8BF63FA168E24CE78B4C40D376245130"/>
        <xdr:cNvPicPr>
          <a:picLocks noChangeAspect="1"/>
        </xdr:cNvPicPr>
      </xdr:nvPicPr>
      <xdr:blipFill>
        <a:blip r:embed="rId195"/>
        <a:stretch>
          <a:fillRect/>
        </a:stretch>
      </xdr:blipFill>
      <xdr:spPr>
        <a:xfrm>
          <a:off x="6354445" y="54294405"/>
          <a:ext cx="887730" cy="569595"/>
        </a:xfrm>
        <a:prstGeom prst="rect">
          <a:avLst/>
        </a:prstGeom>
        <a:noFill/>
        <a:ln w="9525">
          <a:noFill/>
        </a:ln>
      </xdr:spPr>
    </xdr:pic>
  </etc:cellImage>
  <etc:cellImage>
    <xdr:pic>
      <xdr:nvPicPr>
        <xdr:cNvPr id="365" name="ID_4544D2AB804A44FCB376C0F1743E9E6E"/>
        <xdr:cNvPicPr>
          <a:picLocks noChangeAspect="1"/>
        </xdr:cNvPicPr>
      </xdr:nvPicPr>
      <xdr:blipFill>
        <a:blip r:embed="rId196"/>
        <a:stretch>
          <a:fillRect/>
        </a:stretch>
      </xdr:blipFill>
      <xdr:spPr>
        <a:xfrm>
          <a:off x="6334760" y="56194960"/>
          <a:ext cx="1104265" cy="854710"/>
        </a:xfrm>
        <a:prstGeom prst="rect">
          <a:avLst/>
        </a:prstGeom>
        <a:noFill/>
        <a:ln w="9525">
          <a:noFill/>
        </a:ln>
      </xdr:spPr>
    </xdr:pic>
  </etc:cellImage>
  <etc:cellImage>
    <xdr:pic>
      <xdr:nvPicPr>
        <xdr:cNvPr id="366" name="ID_4014BD9066844A108AB61E0A337B3D44"/>
        <xdr:cNvPicPr>
          <a:picLocks noChangeAspect="1"/>
        </xdr:cNvPicPr>
      </xdr:nvPicPr>
      <xdr:blipFill>
        <a:blip r:embed="rId197"/>
        <a:stretch>
          <a:fillRect/>
        </a:stretch>
      </xdr:blipFill>
      <xdr:spPr>
        <a:xfrm>
          <a:off x="6283960" y="57837070"/>
          <a:ext cx="1128395" cy="852170"/>
        </a:xfrm>
        <a:prstGeom prst="rect">
          <a:avLst/>
        </a:prstGeom>
        <a:noFill/>
        <a:ln w="9525">
          <a:noFill/>
        </a:ln>
      </xdr:spPr>
    </xdr:pic>
  </etc:cellImage>
  <etc:cellImage>
    <xdr:pic>
      <xdr:nvPicPr>
        <xdr:cNvPr id="179" name="ID_668E764A67BD4D17A00F33358A5D2B74"/>
        <xdr:cNvPicPr>
          <a:picLocks noChangeAspect="1"/>
        </xdr:cNvPicPr>
      </xdr:nvPicPr>
      <xdr:blipFill>
        <a:blip r:embed="rId198"/>
        <a:stretch>
          <a:fillRect/>
        </a:stretch>
      </xdr:blipFill>
      <xdr:spPr>
        <a:xfrm>
          <a:off x="11522710" y="203815950"/>
          <a:ext cx="1598930" cy="2217420"/>
        </a:xfrm>
        <a:prstGeom prst="rect">
          <a:avLst/>
        </a:prstGeom>
        <a:noFill/>
        <a:ln w="9525">
          <a:noFill/>
        </a:ln>
      </xdr:spPr>
    </xdr:pic>
  </etc:cellImage>
  <etc:cellImage>
    <xdr:pic>
      <xdr:nvPicPr>
        <xdr:cNvPr id="27" name="ID_84A1BE4C3CE146D6A6D27B27FD40B8D2"/>
        <xdr:cNvPicPr>
          <a:picLocks noChangeAspect="1"/>
        </xdr:cNvPicPr>
      </xdr:nvPicPr>
      <xdr:blipFill>
        <a:blip r:embed="rId199" r:link="rId75"/>
        <a:stretch>
          <a:fillRect/>
        </a:stretch>
      </xdr:blipFill>
      <xdr:spPr>
        <a:xfrm>
          <a:off x="11950700" y="2848610"/>
          <a:ext cx="1204595" cy="772160"/>
        </a:xfrm>
        <a:prstGeom prst="rect">
          <a:avLst/>
        </a:prstGeom>
        <a:noFill/>
        <a:ln>
          <a:noFill/>
        </a:ln>
      </xdr:spPr>
    </xdr:pic>
  </etc:cellImage>
  <etc:cellImage>
    <xdr:pic>
      <xdr:nvPicPr>
        <xdr:cNvPr id="28" name="ID_BD0DF43BABF944A890F503F3156E78A3" descr="企业微信截图_16618488996408"/>
        <xdr:cNvPicPr>
          <a:picLocks noChangeAspect="1"/>
        </xdr:cNvPicPr>
      </xdr:nvPicPr>
      <xdr:blipFill>
        <a:blip r:embed="rId200"/>
        <a:stretch>
          <a:fillRect/>
        </a:stretch>
      </xdr:blipFill>
      <xdr:spPr>
        <a:xfrm>
          <a:off x="12337415" y="2110740"/>
          <a:ext cx="492760" cy="438150"/>
        </a:xfrm>
        <a:prstGeom prst="rect">
          <a:avLst/>
        </a:prstGeom>
        <a:noFill/>
        <a:ln w="9525">
          <a:noFill/>
        </a:ln>
      </xdr:spPr>
    </xdr:pic>
  </etc:cellImage>
</etc:cellImages>
</file>

<file path=xl/sharedStrings.xml><?xml version="1.0" encoding="utf-8"?>
<sst xmlns="http://schemas.openxmlformats.org/spreadsheetml/2006/main" count="1608" uniqueCount="907">
  <si>
    <t>2025年灌云县居家适老化改造产品“焕新”项目—商品数据04.21</t>
  </si>
  <si>
    <t>序号</t>
  </si>
  <si>
    <t>产品名称</t>
  </si>
  <si>
    <t>产品品牌</t>
  </si>
  <si>
    <t>产品单价/元</t>
  </si>
  <si>
    <t>产品单位</t>
  </si>
  <si>
    <t>产品简介</t>
  </si>
  <si>
    <t>产品编号（优先推荐使用69编码）</t>
  </si>
  <si>
    <t>产品图片</t>
  </si>
  <si>
    <t>产品所属辅具类别</t>
  </si>
  <si>
    <t>数量</t>
  </si>
  <si>
    <t>1</t>
  </si>
  <si>
    <t>防滑贴</t>
  </si>
  <si>
    <t>新粤宏辉</t>
  </si>
  <si>
    <t>元/米</t>
  </si>
  <si>
    <t>防滑贴：
材质：PVC；
尺寸：40mm宽，厚度：3mm
防滑，耐磨，免胶自粘，防霉易清洗；</t>
  </si>
  <si>
    <t>SG-000222</t>
  </si>
  <si>
    <t>一、地面和门改造</t>
  </si>
  <si>
    <t>大于3，根据电商平台库存安全系数，低于3个直接下架</t>
  </si>
  <si>
    <t>2</t>
  </si>
  <si>
    <t>防滑剂</t>
  </si>
  <si>
    <t>世卿</t>
  </si>
  <si>
    <t>元/平米</t>
  </si>
  <si>
    <t>防滑剂：
可以有效预防滑倒，无毒无甲醛，有利于人体健康。可用于各类瓷砖地面、大理石、花岗石、水磨石地坪等。</t>
  </si>
  <si>
    <t>6970226125358</t>
  </si>
  <si>
    <t>3</t>
  </si>
  <si>
    <t>防滑垫</t>
  </si>
  <si>
    <t>兴泰</t>
  </si>
  <si>
    <t>元/片</t>
  </si>
  <si>
    <t>防滑垫：
尺寸：40*70CM
TPE材质
表面防滑圆点，增加脚底阻滑力；
背面强力吸盘，紧贴地面不移位；
密布透水孔，方便水渍快速排走；
弹性立柱设计，按摩脚底，更舒适。</t>
  </si>
  <si>
    <t>6978346550005</t>
  </si>
  <si>
    <t>4</t>
  </si>
  <si>
    <t>顺心家居</t>
  </si>
  <si>
    <t>元/块</t>
  </si>
  <si>
    <t>防滑垫：
尺寸：77*35cm
柔软舒适，TPR环保材料，自带吸盘，可沥水不积水，有韧性，不易破损</t>
  </si>
  <si>
    <t>WY050119</t>
  </si>
  <si>
    <t>5</t>
  </si>
  <si>
    <t>菲科</t>
  </si>
  <si>
    <t>防滑垫：
尺寸：300*300mm；
防滑性能好，可任意裁剪拼接；拼接安装，便于清洁拆洗。</t>
  </si>
  <si>
    <t>WY050066</t>
  </si>
  <si>
    <t>6</t>
  </si>
  <si>
    <t>防滑地砖</t>
  </si>
  <si>
    <t>蒙娜丽莎</t>
  </si>
  <si>
    <t>防滑地砖：
600*600mm</t>
  </si>
  <si>
    <t>SG-000223</t>
  </si>
  <si>
    <t>7</t>
  </si>
  <si>
    <t>防滑地胶</t>
  </si>
  <si>
    <t>科洛弗</t>
  </si>
  <si>
    <t>防滑地胶：
采用PVC材质地胶，防湿滑系数为≥R10，厚度≥2mm；抗菌防霉易清洗，适用于卫浴间、厨房等较湿滑地方</t>
  </si>
  <si>
    <t>WY050017</t>
  </si>
  <si>
    <t>8</t>
  </si>
  <si>
    <t>橡胶坡道</t>
  </si>
  <si>
    <t>路达曼</t>
  </si>
  <si>
    <t>橡胶坡道：
尺寸：90*20*4cm
橡胶材质，耐水防滑、承重力高；
产品稳定性高，长期使用不变形；
无需安装，省时省力，实用性高；
表面凹凸条纹防滑设计，防滑性强。</t>
  </si>
  <si>
    <t>WY060001-f</t>
  </si>
  <si>
    <t>9</t>
  </si>
  <si>
    <t>橡胶坡道：
尺寸： 90*20*3cm  
橡胶材质，耐水防滑、承重力高；
产品稳定性高，长期使用不变形；
无需安装，省时省力，实用性高；
表面凹凸条纹防滑设计，防滑性强。</t>
  </si>
  <si>
    <t>WY060001-d</t>
  </si>
  <si>
    <t>10</t>
  </si>
  <si>
    <t>橡胶坡道：
尺寸： 90*15*2cm  
橡胶材质，耐水防滑、承重力高；
产品稳定性高，长期使用不变形；
无需安装，省时省力，实用性高；
表面凹凸条纹防滑设计，防滑性强。</t>
  </si>
  <si>
    <t>WY060001-b</t>
  </si>
  <si>
    <t>11</t>
  </si>
  <si>
    <t>水泥坡道</t>
  </si>
  <si>
    <t>海螺</t>
  </si>
  <si>
    <t>水泥坡道：
按坡比（不大于1：8）铺设水泥坡道，压防滑纹</t>
  </si>
  <si>
    <t>WY060003-h</t>
  </si>
  <si>
    <t>12</t>
  </si>
  <si>
    <t>铝合金坡道</t>
  </si>
  <si>
    <t>铝合金坡道：
尺寸：长180±2.5cm，宽72cm
材质：高强度铝合金，表面金刚砂贴膜，折叠设计，轻且收纳尺寸小，方便携带，承重≧300kg。</t>
  </si>
  <si>
    <t>WY060067</t>
  </si>
  <si>
    <t>13</t>
  </si>
  <si>
    <t>铝合金坡道：
尺寸：长90cm，宽72cm
材质：高强度铝合金，表面金刚砂贴膜，折叠设计，轻且收纳尺寸小，方便携带，承重≧300kg。</t>
  </si>
  <si>
    <t>WY060003-i</t>
  </si>
  <si>
    <t>14</t>
  </si>
  <si>
    <t>铝合金坡道：
尺寸：长60cm，宽72cm
材质：高强度铝合金，表面金刚砂贴膜，折叠设计，轻且收纳尺寸小，方便携带，承重≧300kg。</t>
  </si>
  <si>
    <t>15</t>
  </si>
  <si>
    <t>下压式门把手</t>
  </si>
  <si>
    <t>坚朗</t>
  </si>
  <si>
    <t>元/个</t>
  </si>
  <si>
    <t>下压式门把手：
拆除原有门把手，更换成下压式门把手
材质：铝合金面板，铜质锁芯；适配门厚度：35-55mm</t>
  </si>
  <si>
    <t>SG-000192</t>
  </si>
  <si>
    <t>16</t>
  </si>
  <si>
    <t>闪光震动门铃</t>
  </si>
  <si>
    <t>康府特</t>
  </si>
  <si>
    <t>元/套</t>
  </si>
  <si>
    <t>闪光震动门铃：
闪光音乐震动门铃
1.七彩闪光、铃声、震动提示模式（初始模式）
2.独立铃声提示模式
3.独立七彩闪光提示模式
4.独立震动提示模式</t>
  </si>
  <si>
    <t>一拖一：FJ020051
一拖二：ZH020215</t>
  </si>
  <si>
    <t>17</t>
  </si>
  <si>
    <t>呼叫门铃</t>
  </si>
  <si>
    <t>爱本特　</t>
  </si>
  <si>
    <t>呼叫门铃：
采用室外门铃、室内门铃接收器，以播放音乐的方式有效提醒老人有客来访
1、简约设计，轻便小巧，易于安装；
2、采用音乐门铃，首首优美动听，音量可调；
3、信号传输距离远，穿透力强，无线信号稳定                    
工作电压：AC交流 85V-260V         
功耗：&lt;0.5W        
曲目类别：45首和旋铃声           
音量调节：四级音量/带静音功能</t>
  </si>
  <si>
    <t>FJ010006</t>
  </si>
  <si>
    <t>18</t>
  </si>
  <si>
    <t>猫眼门铃</t>
  </si>
  <si>
    <t>萤石</t>
  </si>
  <si>
    <t>猫眼门铃：
支持猫眼孔径：16.5mm-50mm
支持门厚：35-105mm
屏幕尺寸：4.3寸液晶屏
供电方式：可充电4600mAh锂电池(低功耗长续航)
感应角度：110°
300万超清像素、门铃视频通话、徘徊逗留告警</t>
  </si>
  <si>
    <t>FJ010038</t>
  </si>
  <si>
    <t>19</t>
  </si>
  <si>
    <t>可双向开启的门</t>
  </si>
  <si>
    <t>福康通</t>
  </si>
  <si>
    <t>元/樘</t>
  </si>
  <si>
    <t>可双向开启的门：
根据现场门洞尺寸定制免漆单开门及门套，模压门板，配套五金件
可双向自由开启</t>
  </si>
  <si>
    <t>SGMC010006</t>
  </si>
  <si>
    <t>20</t>
  </si>
  <si>
    <t>一字型扶手</t>
  </si>
  <si>
    <t>一字型扶手：
1、颜色：蓝白色
2、尺寸：长430MM，外径38MM
3、材质：握杆外层为弹性TPE，邵氏硬度为50度-60度；芯材为高强度铝合金；弯头连接件采用ABS两次注塑成型
4、扶手防转动、符合人体工学环状凹凸握手纹设计，皮纹表层，安全防滑
5、扶手承重力≥200KG
6、扶手握杆使用环保标准、抗老化、耐腐蚀弹性材料</t>
  </si>
  <si>
    <t>WY040311</t>
  </si>
  <si>
    <t>21</t>
  </si>
  <si>
    <t>台阶落地扶手</t>
  </si>
  <si>
    <t>台阶落地扶手：
依据现场尺寸定制不锈钢落地扶手，高度不低于900mm；固定安装</t>
  </si>
  <si>
    <t>SGFS010001</t>
  </si>
  <si>
    <t>22</t>
  </si>
  <si>
    <t>过道扶手</t>
  </si>
  <si>
    <t>永久亮</t>
  </si>
  <si>
    <t>过道扶手：
材质：实木扶手，锌合金配件；
扶手带手握凹槽；
Φ35MM。</t>
  </si>
  <si>
    <t>扶手：WY040278
支座：WY040278-a
弯头：WY040278-b</t>
  </si>
  <si>
    <t>23</t>
  </si>
  <si>
    <t>过道扶手：
尺寸：定制；
扶手表面使用环保标准、抗老化、耐腐蚀耐火材料，能对大肠杆菌、金黄色葡萄球菌等细菌有效；
扶手表面采用防滑浮点设计，厚度为0.5毫米。</t>
  </si>
  <si>
    <t>WY040227</t>
  </si>
  <si>
    <t>24</t>
  </si>
  <si>
    <t>智能门锁</t>
  </si>
  <si>
    <t>博克</t>
  </si>
  <si>
    <t>元/把</t>
  </si>
  <si>
    <t>智能门锁：
3D人脸识别解锁，人体红外感应，刷脸秒开，4.0寸智能猫眼大屏可视，一键视频
功能：人脸解锁、掌静脉解锁、指纹解锁、iC卡解锁、密码解锁远程解锁、虚位密码解锁、临时密码解锁、组合解锁、钥匙解锁；
锁 芯：C级锁芯；
主体材质：铝合金；
指纹容量：50枚以上；
电 源：≥4200mAh锂电池</t>
  </si>
  <si>
    <t>ZH020461</t>
  </si>
  <si>
    <t>25</t>
  </si>
  <si>
    <t>正泰</t>
  </si>
  <si>
    <t>智能门锁：
功能：指纹、密码、机械钥匙、IC卡、微信小程序；
锁 芯：12叶片锁芯或C级锁芯；
面板材质：铝合金；
指纹容量：50枚以上；
适用场所：防盗门、大门、木门等</t>
  </si>
  <si>
    <t>6941870106895</t>
  </si>
  <si>
    <t>26</t>
  </si>
  <si>
    <t>公牛</t>
  </si>
  <si>
    <t>智能门锁：
全程语音提示，远程临时密码，试错告警，防撬告警，低电量告警，USB Type-c 接口应急充电，直插式C级锁芯，虚位密码，防小黑盒，机械反锁
开锁方式：指纹、密码 、卡片 、钥匙
锁体材质：不锈钢
外壳材质：铝合金
电 源：4节5号电池</t>
  </si>
  <si>
    <t>ZH020348</t>
  </si>
  <si>
    <t>27</t>
  </si>
  <si>
    <t>马桶更换马桶</t>
  </si>
  <si>
    <t>箭牌</t>
  </si>
  <si>
    <t>马桶更换马桶：
尺寸：L720*W362*H727mm
坑距：305/400mm
配件：标准水件、PP 缓降盖板</t>
  </si>
  <si>
    <t>305坑距：WY010166
400坑距：WY010169
角阀：WY010167
软管：WY010168</t>
  </si>
  <si>
    <t>二、如厕洗浴设备改造</t>
  </si>
  <si>
    <t>28</t>
  </si>
  <si>
    <t>苏泊尔</t>
  </si>
  <si>
    <t>马桶更换马桶：
通过配置坐便器减轻蹲姿造成的腿部压力，降低老年人如厕下蹲、站立困难。方便乘坐轮椅的老年人使用。
坑距：300/400mm
陶瓷座+PP缓降静音盖板</t>
  </si>
  <si>
    <t>300坑距：WY010102
400坑距：WY010110
配件：WY010102-a
WY010102-b</t>
  </si>
  <si>
    <t>29</t>
  </si>
  <si>
    <t>马桶更换马桶：
瓷体采用高压注浆工艺成型，1250°C超高温煅烧，瓷体密度非常大，超低吸水率；抗菌智洁釉面，抗菌效果好，全管道施釉，不挂污，易洁净，而且不易堵塞
尺寸：L646×W363×H670
用水量：5.0/3.5L，一级水效
坑距：305/400mm
配件：标准水件、PG003-ZPA盖板
适配移位器：300/400</t>
  </si>
  <si>
    <t>WY010260
WY010261</t>
  </si>
  <si>
    <t>30</t>
  </si>
  <si>
    <t>蹲便器改坐便器
含马桶</t>
  </si>
  <si>
    <t>蹲便器改坐便器
含马桶：
尺寸：L720*W362*H727mm
坑距：305/400mm
配件：标准水件、PP 缓降盖板</t>
  </si>
  <si>
    <t>31</t>
  </si>
  <si>
    <t>蹲便器改坐便器
含马桶：
通过配置坐便器减轻蹲姿造成的腿部压力，降低老年人如厕下蹲、站立困难。方便乘坐轮椅的老年人使用。
坑距：300/400mm
陶瓷座+PP缓降静音盖板</t>
  </si>
  <si>
    <t>32</t>
  </si>
  <si>
    <t>33</t>
  </si>
  <si>
    <t>蹲便器改坐便器
含马桶、含拆除地台</t>
  </si>
  <si>
    <t>蹲便器改坐便器
含马桶、含拆除地台：
尺寸：L720*W362*H727mm
坑距：305/400mm
配件：标准水件、PP 缓降盖板
通过配置坐便器减轻蹲姿造成的腿部压力，降低老年人如厕下蹲、站立困难。方便乘坐轮椅的老年人使用。
含拆除地台
拆除地台（面积不超过1平方米），拆除后的地面清理平整，防水施工，下水管道局部改造，垃圾清运
铺设与周边环境颜色相近的地砖，安装马桶</t>
  </si>
  <si>
    <t>34</t>
  </si>
  <si>
    <t>蹲便器改坐便器
含马桶、含拆除地台：
坑距：300/400
陶瓷座+PP缓降静音盖板
通过配置坐便器减轻蹲姿造成的腿部压力，降低老年人如厕下蹲、站立困难。方便乘坐轮椅的老年人使用。
含拆除地台
拆除地台（面积不超过1平方米），拆除后的地面清理平整，防水施工，下水管道局部改造，垃圾清运
铺设与周边环境颜色相近的地砖，安装马桶</t>
  </si>
  <si>
    <t>35</t>
  </si>
  <si>
    <t>蹲便器改坐便器
含马桶、含拆除地台：
瓷体采用高压注浆工艺成型，1250°C超高温煅烧，瓷体密度非常大，超低吸水率；抗菌智洁釉面，抗菌效果好，全管道施釉，不挂污，易洁净，而且不易堵塞
尺寸：L646×W363×H670
用水量：5.0/3.5L，一级水效
坑距：305/400mm
配件：标准水件、PG003-ZPA盖板
适配移位器：300/400</t>
  </si>
  <si>
    <t>36</t>
  </si>
  <si>
    <t>适老一体式马桶扶手架</t>
  </si>
  <si>
    <t>适老一体式马桶扶手架：
材质：PP+碳钢+TPE；
适配马桶缸体座高：370-440MM；
可上翻扶手结构方便用户起身、移位，扶手部位采用柔性防滑材质，提升用户舒适度；
体积轻巧，曲线设计，造型简洁美观，无需打孔安装，产品可直接安装在坐便器与坐便器盖板之间。</t>
  </si>
  <si>
    <t>WY040320/WY040320-a</t>
  </si>
  <si>
    <t>37</t>
  </si>
  <si>
    <t>适老智能马桶盖</t>
  </si>
  <si>
    <t>适老智能马桶盖：
材质：PP
功能：喷头自洁、妇洗、臀洗、移动按摩、
烘干、通便、自动除臭、座圈加热、
夜光照明、节能功能、水温座温三档调节</t>
  </si>
  <si>
    <t>WY010256</t>
  </si>
  <si>
    <t>38</t>
  </si>
  <si>
    <t>怡和</t>
  </si>
  <si>
    <t>适老智能马桶盖：
通过自动清洗、烘干，可减少老年人因弯腰擦洗引起的跌倒等隐患。
额定电压：AC220V50Hz
材质：PP缓降盖板
加热方式：即热式</t>
  </si>
  <si>
    <t>U型：WY010045
V型：WY010046</t>
  </si>
  <si>
    <t>39</t>
  </si>
  <si>
    <t>坐便椅</t>
  </si>
  <si>
    <t>顺康达</t>
  </si>
  <si>
    <t>坐便椅：
1、铝合金主架
2、可折叠
3、PVC坐垫，吹塑背垫，吹塑扶手垫，橡胶脚垫
4、坐宽45，坐深41，坐高47-55
5、净重4.88kg，最高承重100kg
6、带坐便桶</t>
  </si>
  <si>
    <t>WY010269</t>
  </si>
  <si>
    <t>40</t>
  </si>
  <si>
    <t>坐便椅：
1、电镀铁车架
2、可拆装，带坐便桶
3、PVC坐垫、背垫、扶手垫
4、坐宽44，坐深44，坐高47，靠背高度35
5、净重10.5kg，最高承重100kg</t>
  </si>
  <si>
    <t>WY010267</t>
  </si>
  <si>
    <t>41</t>
  </si>
  <si>
    <t>42</t>
  </si>
  <si>
    <t>U形扶手</t>
  </si>
  <si>
    <t>U形扶手：
1、颜色：蓝白色
2、尺寸：600*700MM，外径38MM
3、材质：握杆外层为弹性TPE，邵氏硬度为50度-60度；芯材为高强度铝合金；弯头连接件采用ABS两次注塑成型
4、扶手防转动、符合人体工学环状凹凸握手纹设计，皮纹表层，安全防滑
5、扶手承重力≥200KG
6、扶手握杆使用环保标准、抗老化、耐腐蚀弹性材料</t>
  </si>
  <si>
    <t>WY040315</t>
  </si>
  <si>
    <t>43</t>
  </si>
  <si>
    <t>T形扶手</t>
  </si>
  <si>
    <t>T形扶手：
1、颜色：蓝白色
2、尺寸：600*745MM，外径38MM
3、材质：握杆外层为弹性TPE，邵氏硬度为50度-60度；芯材为高强度铝合金；弯头连接件采用ABS两次注塑成型
4、扶手防转动、符合人体工学环状凹凸握手纹设计，皮纹表层，安全防滑
5、扶手承重力≥200KG
6、扶手握杆使用环保标准、抗老化、耐腐蚀弹性材料</t>
  </si>
  <si>
    <t>WY040351</t>
  </si>
  <si>
    <t>44</t>
  </si>
  <si>
    <t>L形扶手</t>
  </si>
  <si>
    <t>L形扶手：
1、颜色：蓝白色
2、尺寸：420*680MM，外径38MM
3、材质：握杆外层为弹性TPE，邵氏硬度为50度-60度；芯材为高强度铝合金；弯头连接件采用ABS两次注塑成型
4、扶手防转动、符合人体工学环状凹凸握手纹设计，皮纹表层，安全防滑
5、扶手承重力≥200KG
6、扶手握杆使用环保标准、抗老化、耐腐蚀弹性材料</t>
  </si>
  <si>
    <t>WY040313</t>
  </si>
  <si>
    <t>45</t>
  </si>
  <si>
    <t>135°扶手</t>
  </si>
  <si>
    <t>135°扶手：
1、颜色：蓝白色
2、尺寸：380*450MM，外径38MM
3、材质：握杆外层为弹性TPE，邵氏硬度为50度-60度；芯材为高强度铝合金；弯头连接件采用ABS两次注塑成型
4、扶手防转动、符合人体工学环状凹凸握手纹设计，皮纹表层，安全防滑
5、扶手承重力≥200KG
6、扶手握杆使用环保标准、抗老化、耐腐蚀弹性材料</t>
  </si>
  <si>
    <t>WY040314</t>
  </si>
  <si>
    <t>46</t>
  </si>
  <si>
    <t>折叠淋浴椅</t>
  </si>
  <si>
    <t>折叠淋浴椅：
座板高度六档调节：380-500MM；
材质：
椅架高强度铝合金，白色喷粉处理；
坐板、背板为白色吹塑件PE材质；
扶手盖主体为白色注塑件PP材质，扶手垫采用二次注塑工艺防滑TPE材质；
坐垫、靠垫为符合SGS环保要求的高弹性蓝色EVA材质，可拆卸清洗；
脚垫为橡胶材质；
产品最小折叠厚度140MM，且无需靠墙也可平稳站立；
最大使用者体重：100KG。</t>
  </si>
  <si>
    <t>WY020330</t>
  </si>
  <si>
    <t>47</t>
  </si>
  <si>
    <t>坐式淋浴器</t>
  </si>
  <si>
    <t>坐式淋浴器：
坐位采用折叠设计，可站可坐，不占空间；采用恒温设计;采用多喷头喷淋臂设计可随意调节角度，雾状喷水方式。恒温出水：顶喷、淋浴臂、花洒、肩喷</t>
  </si>
  <si>
    <t>WY020470</t>
  </si>
  <si>
    <t>48</t>
  </si>
  <si>
    <t>坐式淋浴器：
恒温出水,淋浴臂、花洒、肩喷，三种出水方式</t>
  </si>
  <si>
    <t>WY020284</t>
  </si>
  <si>
    <t xml:space="preserve"> </t>
  </si>
  <si>
    <t>49</t>
  </si>
  <si>
    <t>鹭氧</t>
  </si>
  <si>
    <t>坐式淋浴器：
坐享沐浴，全身放松；模块化没计，多种组合搭配方式；恒温调节，舒适温度；自由角度调节，多种沐浴方式；简易搭配，增加性价比；宽大舒适座椅，久坐不累；一键式开关切换；多场景应用；
材质：304不锈钢+HDPE
毛重：15.5KG</t>
  </si>
  <si>
    <t>WY040057</t>
  </si>
  <si>
    <t>50</t>
  </si>
  <si>
    <t>洗澡床</t>
  </si>
  <si>
    <t>作为</t>
  </si>
  <si>
    <t>洗澡床：
浴槽PVC材质，可重复使用，充气后长度＞2m，含充气泵、花洒水袋</t>
  </si>
  <si>
    <t>WY020371</t>
  </si>
  <si>
    <t>51</t>
  </si>
  <si>
    <t>洗澡床：
材质：PVC，充气后长度＞2m，（含充气泵）</t>
  </si>
  <si>
    <t>WY020346</t>
  </si>
  <si>
    <t>52</t>
  </si>
  <si>
    <t>莱特</t>
  </si>
  <si>
    <t>洗澡床：
1、材质：防霉、高弹耐寒、PVC环保材质;
2、尺寸：外围200*85*25CM，内径180*65*15CM；
3、承重量不低于200KG；
4、特点：具有独特的17度角斜面设计，结合条形构造，可以在洗浴中将废水迅速排出，不存水；
采用独特的直角水塞排水管，泡澡时可盖上水塞蓄水，冲澡时打开水塞迅速排水；
抽充两用气泵充气时进气不出气，抽气时快速放气；
充气浴床内部枕头和床体一体，可直接在床上使用，不需要移动使用者；
折叠以后占地很小，方便储存和使用。</t>
  </si>
  <si>
    <t>WY020024</t>
  </si>
  <si>
    <t>53</t>
  </si>
  <si>
    <t>智能便携洗浴机</t>
  </si>
  <si>
    <t>智能便携洗浴机：
便携式智能洗浴机套装，含洗澡机、浴槽、水桶
电源供电：24V/150W；
浴槽：PVC材质，可重复使用，充气尺寸约：长210*宽100*高25CM；
操作方式：手动按键；
工作环境：温度10-40℃，湿度30-75%RH；
储存环境：温度0-40℃，湿度45-75%RH；
电源输入：AC100-240V/50-60Hz；
电源供电：24V/150W；
额定电压：DC 24V；
工作电流：＜5A；
噪音：≤68dB；
污水箱容量：5.2L。</t>
  </si>
  <si>
    <t>WY030022</t>
  </si>
  <si>
    <t>54</t>
  </si>
  <si>
    <t>智能便携洗浴机：
电源输入：AC100-240V/50-60Hz
额定电压：DC 24V
电源供电：24V/150W
操作方式：手动按键</t>
  </si>
  <si>
    <t>06974153920024</t>
  </si>
  <si>
    <t>55</t>
  </si>
  <si>
    <t>更换浴帘浴杆
直杆</t>
  </si>
  <si>
    <t>欧时洁</t>
  </si>
  <si>
    <t>更换浴帘浴杆
直杆：
防止老人淋浴时水溅出，降低滑倒风险；加厚不透，保护隐私；防水防霉。
材质：涤纶/EVA可选；
保暖、加厚、防水、防霉；
304不锈钢免孔浴帘杆，一体式法兰不锈钢材质，无缝更结实；</t>
  </si>
  <si>
    <t>EVA浴帘：WY020021
涤纶浴帘：WY020106
直杆：WY020184</t>
  </si>
  <si>
    <t>56</t>
  </si>
  <si>
    <t>更换浴帘浴杆
弯杆</t>
  </si>
  <si>
    <t>更换浴帘浴杆
弯杆：
防止老人淋浴时水溅出，降低滑倒风险；加厚不透，保护隐私；防水防霉。
材质：涤纶/EVA可选；
保暖、加厚、防水、防霉；
304不锈钢免孔浴帘杆，一体式法兰不锈钢材质，无缝更结实；</t>
  </si>
  <si>
    <t>EVA浴帘：WY020021
涤纶浴帘：WY020106
弯杆：WY020185</t>
  </si>
  <si>
    <t>57</t>
  </si>
  <si>
    <t>浴缸/淋浴房拆除</t>
  </si>
  <si>
    <t>浴缸/淋浴房拆除：
原有浴缸/淋浴房拆除</t>
  </si>
  <si>
    <t>SGWY030004</t>
  </si>
  <si>
    <t>58</t>
  </si>
  <si>
    <t>其他拆除</t>
  </si>
  <si>
    <t>元/平方米</t>
  </si>
  <si>
    <t>其他拆除：
卫生间改造区域原有墙地砖、吊顶及其他拆除</t>
  </si>
  <si>
    <t>SGWY030003</t>
  </si>
  <si>
    <t>59</t>
  </si>
  <si>
    <t>防水施工</t>
  </si>
  <si>
    <t>雨虹</t>
  </si>
  <si>
    <t>防水施工：
找平，两遍防水涂料；地面上返300mm，湿区1800mm；</t>
  </si>
  <si>
    <t>SGSD0100114</t>
  </si>
  <si>
    <t>60</t>
  </si>
  <si>
    <t>墙地面粉刷</t>
  </si>
  <si>
    <t>墙地面粉刷：
对拆除后的墙地面进行水泥砂浆粉刷，找平</t>
  </si>
  <si>
    <t>SGQD020009</t>
  </si>
  <si>
    <t>61</t>
  </si>
  <si>
    <t>墙地瓷砖铺贴</t>
  </si>
  <si>
    <t>元/m2</t>
  </si>
  <si>
    <t>墙地瓷砖铺贴：
基层处理，找平，瓷砖铺贴；含嵌缝处理</t>
  </si>
  <si>
    <t>SGQD010001</t>
  </si>
  <si>
    <t>62</t>
  </si>
  <si>
    <t>铝扣板吊顶</t>
  </si>
  <si>
    <t>欧普</t>
  </si>
  <si>
    <t>铝扣板吊顶：
1、放线，安装吊筋、主次龙骨、压条，安装铝扣板；
2、铝扣板厚度不低于0.5mm</t>
  </si>
  <si>
    <t>SGDD010002-1</t>
  </si>
  <si>
    <t>63</t>
  </si>
  <si>
    <t>水路改造服务</t>
  </si>
  <si>
    <t>水路改造服务：
1、电路改造：PVC线管排管，电线穿管，不包含开关插座
2、水路改造：PPR管，室内水路布管，包含弯头、直接、固定卡件等材料配件。
按改造区域投影面积计</t>
  </si>
  <si>
    <t>SGSD0100112</t>
  </si>
  <si>
    <t>64</t>
  </si>
  <si>
    <t>挡水条/条形地漏</t>
  </si>
  <si>
    <t>挡水条/条形地漏：
根据改造后的干湿区域，进行挡水条/条形地漏的定制安装</t>
  </si>
  <si>
    <t>SGSD0100110</t>
  </si>
  <si>
    <t>65</t>
  </si>
  <si>
    <t>上楼搬运费</t>
  </si>
  <si>
    <t>元/层</t>
  </si>
  <si>
    <t>上楼搬运费：
非电梯改造用户，施工材料搬运上楼费</t>
  </si>
  <si>
    <t>SGSD0100126</t>
  </si>
  <si>
    <t>66</t>
  </si>
  <si>
    <t>成品保护</t>
  </si>
  <si>
    <t>元/户</t>
  </si>
  <si>
    <t>成品保护：
入户施工前，对改造区域周围的墙、地面及其他家具设施进行成品保护，包括地膜、护角、墙膜及入户门套的保护</t>
  </si>
  <si>
    <t>SGZH0100001</t>
  </si>
  <si>
    <t>67</t>
  </si>
  <si>
    <t>竣工保洁</t>
  </si>
  <si>
    <t>竣工保洁：
改造完成后，对现场的成品保护进行拆除，并对改造区域进行完工保洁</t>
  </si>
  <si>
    <t>SGLJ000002</t>
  </si>
  <si>
    <t>68</t>
  </si>
  <si>
    <t>垃圾清运</t>
  </si>
  <si>
    <t>垃圾清运：
改造区域拆除以及施工完成后产生的垃圾搬运并清运至小区外指定地点</t>
  </si>
  <si>
    <t>SGLJ010001</t>
  </si>
  <si>
    <t>69</t>
  </si>
  <si>
    <t>恒温花洒</t>
  </si>
  <si>
    <t>恒温花洒：
三功能升降恒温花洒，带顶喷，冷热混水阀；主体PP材质，外壳铝合金，旋转切换水，旋转调温，恒温出水</t>
  </si>
  <si>
    <t>WY020484</t>
  </si>
  <si>
    <t>70</t>
  </si>
  <si>
    <t>恒洁</t>
  </si>
  <si>
    <t>恒温花洒：
龙头主体采用铜合金铸造。
手持花洒拥有四种出水模式，可通过旋钮进行切换，满足多种淋浴需求；采用空气增压技术，将水与氧气混合，实现饱满、充沛的水流；出水口采用硅胶材质制成，手指轻轻拨动即可清理干净，方便省力</t>
  </si>
  <si>
    <t>WY020344</t>
  </si>
  <si>
    <t>71</t>
  </si>
  <si>
    <t>恒温花洒：
采用食品级304不锈钢拉丝工艺，易于擦拭不留痕；
出水模式多样，可供多种选择；
耐高温、耐磨损、抗老化、寿命长，出水柔和，无飞溅，节水30%。
38°C恒温精准出水，方便生活</t>
  </si>
  <si>
    <t>6959229101910</t>
  </si>
  <si>
    <t>72</t>
  </si>
  <si>
    <t>抽拉式水龙头</t>
  </si>
  <si>
    <t>抽拉式水龙头：
采用拨杆式把手，冷热混水阀，不锈钢编织软管，不锈钢抽拉头，表面拉丝处理
1.尺寸:高179*宽127mm±5mm
2.进口赛道阀芯
3.不锈钢编织软管
4.不锈钢抽拉头
5.304不锈钢材质
6.表面拉丝处理</t>
  </si>
  <si>
    <t>6959229101705</t>
  </si>
  <si>
    <t>73</t>
  </si>
  <si>
    <t>74</t>
  </si>
  <si>
    <t>75</t>
  </si>
  <si>
    <t>76</t>
  </si>
  <si>
    <t>77</t>
  </si>
  <si>
    <t>78</t>
  </si>
  <si>
    <t>适老台盆和镜柜</t>
  </si>
  <si>
    <t>适老台盆和镜柜：
卫浴柜底柜：尺寸≥700*400*600，柜门内凹设计，方便老人使用；
卫浴柜镜柜：尺寸≥700*130*800，镜面倾斜且角度可微调，方便老年人，轮椅用户抬头使用；
含五金配件</t>
  </si>
  <si>
    <t>JJ050322</t>
  </si>
  <si>
    <t>79</t>
  </si>
  <si>
    <t>厨房适老吊柜</t>
  </si>
  <si>
    <t>厨房适老吊柜：
尺寸;进深≥290*宽度≥560mm                                                              吊柜可上升、下降和暂停，吊篮垂直升降、免开柜门，方便老年人放/取物。</t>
  </si>
  <si>
    <t>PT020131</t>
  </si>
  <si>
    <t>三、厨房设备改造</t>
  </si>
  <si>
    <t>80</t>
  </si>
  <si>
    <t>厨房适老吊柜：
尺寸;进深≥290*宽度≥510mm                                                              吊柜可上升、下降和暂停，吊篮垂直升降、免开柜门，方便老年人放/取物，尺寸：根据厨房的具体需求进行定制。</t>
  </si>
  <si>
    <t>JJ050323</t>
  </si>
  <si>
    <t>81</t>
  </si>
  <si>
    <t>厨房适老吊柜：
尺寸;进深≥290*宽度≥460mm                                                              吊柜可上升、下降和暂停，吊篮垂直升降、免开柜门，方便老年人放/取物，尺寸：根据厨房的具体需求进行定制。</t>
  </si>
  <si>
    <t>JJ050324</t>
  </si>
  <si>
    <t>82</t>
  </si>
  <si>
    <t>适老灶台</t>
  </si>
  <si>
    <t>适老灶台：
1、整体采用优质三聚氰胺饰面板制作，防火、耐磨、防污、硬度高,符合GB18580-2001《室内装饰装修材料 人造板及其制品中甲醛释放限量》检测标准。封边：采用PVC同色封边，一次性热压成型。
2、台面采用防水、防污石英石台面，美观大方。
3、两侧采用双电机控制升降机，可自由调节台面高度。
4、按米计价：长≥1000mm*宽600mm</t>
  </si>
  <si>
    <t>PT020331</t>
  </si>
  <si>
    <t>83</t>
  </si>
  <si>
    <t>元/张</t>
  </si>
  <si>
    <t>适老灶台：
总长≥1200mm，宽≥600mm，高≥800mm，老人可接触边/角需圆润处理，以防磕碰，具备稳定性，安全性。优质201不锈钢拼装式，可固定，防侧翻、安全性佳。配有可调子弹脚，立柱脚高度可调节 ，长边单侧应圆弧形 。</t>
  </si>
  <si>
    <t>PT020163</t>
  </si>
  <si>
    <t>84</t>
  </si>
  <si>
    <t>适老操作台</t>
  </si>
  <si>
    <t>适老操作台：
拆除原有操作台，重新定制操作台，从而降低灶具、洗菜池、面盆等台面高度，
方便乘轮椅老年人或身高较矮的老年人操作。下方留出空间，方便乘轮椅老年人靠近。</t>
  </si>
  <si>
    <t>SGCF0100001</t>
  </si>
  <si>
    <t>85</t>
  </si>
  <si>
    <t>适老餐桌</t>
  </si>
  <si>
    <t>适老餐桌：
尺寸≥长1400*宽800*高750mm
底部空间经过合理设计，方便健康老人的同时，也方便轮椅老人使用
1、白蜡木实木框架，整桌美观大方，稳固厚实，承重力强；
2、边角倒圆，防止老人磕碰，呵护老人安全；
3、环保水性油漆，健康环保；</t>
  </si>
  <si>
    <t>JJ010229</t>
  </si>
  <si>
    <t>86</t>
  </si>
  <si>
    <t>适老餐桌：
尺寸≥长800*宽800*高750mm
底部空间经过合理设计，方便健康老人的同时，也方便轮椅老人使用
1、桌边内凹、桃心扶手孔，给老人胳膊更多更便捷的支撑，省心省力；
2、边角倒圆，防止老人磕碰，呵护老人；
3、采用优质橡胶木，环保油漆，稳固厚实，承重力强，环保耐用。</t>
  </si>
  <si>
    <t>JJ010067</t>
  </si>
  <si>
    <t>87</t>
  </si>
  <si>
    <t>适老伸缩餐桌</t>
  </si>
  <si>
    <t>适老伸缩餐桌：
底部空间经过合理设计，方便健康老人的同时，也方便轮椅老人使用
1、白蜡木实木框架，整桌美观大方，稳固厚实，承重力强；
2、边角倒圆，防止老人磕碰，呵护老人安全；
3、环保水性油漆，健康环保
尺寸：φ1350*高750mm，收起后宽度：850mm</t>
  </si>
  <si>
    <t>JJ010231</t>
  </si>
  <si>
    <t>88</t>
  </si>
  <si>
    <t>适老伸缩餐桌：
底部空间经过合理设计，方便健康老人的同时，也方便轮椅老人使用
1、橡胶木框架，整桌美观大方，稳固厚实，承重力强；
2、边角倒圆，防止老人磕碰，呵护老人安全；
3、环保水性油漆，健康环保；
尺寸：φ1350*高750mm，收起后宽度：850mm</t>
  </si>
  <si>
    <t>JJ010232</t>
  </si>
  <si>
    <t>89</t>
  </si>
  <si>
    <t>燃气泄露报警器</t>
  </si>
  <si>
    <t>豪恩</t>
  </si>
  <si>
    <t>燃气泄露报警器：
全网通NB通讯，电话/短信/微信/APP及时通知，可联动电磁阀或机械手，及时切断泄漏根源；新国标GB15322.2-2019消防认证</t>
  </si>
  <si>
    <t>ZH020386</t>
  </si>
  <si>
    <t>90</t>
  </si>
  <si>
    <t>巡鹰</t>
  </si>
  <si>
    <t>燃气泄露报警器：
当探测器检测到空间中可燃气体含量超标时，立即触发报警，提醒老年人，并通过NB-iot物联网将信号传输到服务平台，便于老年人亲属即时查收风险信息。</t>
  </si>
  <si>
    <t>6977938630002</t>
  </si>
  <si>
    <t>91</t>
  </si>
  <si>
    <r>
      <rPr>
        <sz val="10"/>
        <color theme="1"/>
        <rFont val="宋体"/>
        <charset val="134"/>
      </rPr>
      <t>炉灶自动熄火</t>
    </r>
    <r>
      <rPr>
        <sz val="10"/>
        <color rgb="FF000000"/>
        <rFont val="宋体"/>
        <charset val="134"/>
      </rPr>
      <t>保护装置</t>
    </r>
  </si>
  <si>
    <t>炉灶自动熄火保护装置：
外形尺寸约：720*420*160MM；
燃烧器：直火猛火燃烧器；
能效：一级；
适用气体：天然气/液化气；
颜色材质：金属色，不锈钢。</t>
  </si>
  <si>
    <t>JZT-Z-GS10：6973545642360 
JZY-Z-GS10：6973545642353</t>
  </si>
  <si>
    <t>92</t>
  </si>
  <si>
    <t>炉灶自动熄火保护装置</t>
  </si>
  <si>
    <t>康佳</t>
  </si>
  <si>
    <t>炉灶自动熄火保护装置：
产品尺寸：720*400*156MM；
气源：天然气/液化气；
能效：一级；
颜色材质：黑色，钢化玻璃。</t>
  </si>
  <si>
    <t>天然气：6970441853623
液化气：6970441853593</t>
  </si>
  <si>
    <t>93</t>
  </si>
  <si>
    <t>炉灶自动熄火保护装置：
产品尺寸：450*320*167MM；
能效：一级；
进风方式：全进风；
气源：天然气/液化气；
热负荷：天然气5.2KW，液化气5.0KW；
热电偶熄火保护，灵敏感应，熄火即断气。</t>
  </si>
  <si>
    <t>天然气：6970441850530
液化气：6970441850547</t>
  </si>
  <si>
    <t>94</t>
  </si>
  <si>
    <t>防干烧灶具</t>
  </si>
  <si>
    <t>美的</t>
  </si>
  <si>
    <t>防干烧灶具：
能力数值：5.0KW；
能效等级：一级；
机身尺寸：760*445*137MM；
适用气源：天然气；
安装方式：嵌入式；
面板材质：钢化玻璃；
智能防干烧，智能守护安心烹饪。</t>
  </si>
  <si>
    <t>PT020302</t>
  </si>
  <si>
    <t>95</t>
  </si>
  <si>
    <t>海信</t>
  </si>
  <si>
    <t>防干烧灶具：
外形尺寸：780*430MM；
材质：钢化玻璃面板；
热负荷：5.2KW；
热效率：67%；
能效等级：一级；
功能：瞬燃点火，防干烧，热电偶熄火保护。</t>
  </si>
  <si>
    <t>6974805076536</t>
  </si>
  <si>
    <t>96</t>
  </si>
  <si>
    <t>定时灶具</t>
  </si>
  <si>
    <t>定时灶具：
能力数值：5.0KW；
能效等级：一级；
机身尺寸：800*450*143MM；
适用气源：天然气/液化气；
安装方式：嵌入式；
面板材质：钢化玻璃；
双边定时，随心定时。</t>
  </si>
  <si>
    <t>天然气：6939962595689
液化气：6939962595696</t>
  </si>
  <si>
    <t>97</t>
  </si>
  <si>
    <t>定时灶具：
外形尺寸：760*450*160MM；
额定热负荷：5.2KW；
热效率：63%；
能效：一级；
智享定时，长久煲炖无需守候。</t>
  </si>
  <si>
    <t>天然气：PT020300
液化气：PT020301</t>
  </si>
  <si>
    <t>98</t>
  </si>
  <si>
    <t>防干烧与定时灶具</t>
  </si>
  <si>
    <t>防干烧与定时灶具：
外形尺寸：780*400MM；
材质：钢化玻璃面板；
热负荷：4.5KW(左)/5.0KW(右)；
能效等级：一级；
智能防干烧+定时。
气源：天然气</t>
  </si>
  <si>
    <t>6974805072545</t>
  </si>
  <si>
    <t>99</t>
  </si>
  <si>
    <t>手摇护理床</t>
  </si>
  <si>
    <t>手摇护理床：
1、整体承重可达≥240kg，背板动态载重≥70kg；
2、调整角度：背部调节高度≥0-70°/±5°，腿部调节高度≥0-40°/±5；
3、床面板采用优质钢网焊接而成，段与段之间留有间隙槽，透气防湿，有效预防压疮；
4、优质网状钢丝结构，弹性大、透气性好，可避免床垫因潮湿而产生的霉变。四分段式结构，更符合人体工学原理；
5、金属表面采用双重涂层技术：真正达到内外防锈，经静电喷塑处理工艺，抗酸碱腐蚀，防霉，耐褪色；
6、摇杆系统：摇杆为含油带极限位置双向过营保护螺杆。采用高强度轴承钢制的螺杆，丝杆万向节采用45#精钢制成，双重保护，防滑丝，耐磨、轻便省力、无噪音；
7、双侧可插式护栏，方便起身及坐卧助力，有效防止坠床；
8、床腿采用优质钢管，底座采用防滑设计脚垫，耐磨延年，使整床支撑力更稳定。承重更牢固；
9、床头尾板及包围采用弧线形设计。双面贴三聚氰胺，耐划伤，抗氧化强，环保认证产品。床头尾实现快速拆卸，满足临床急救需求；
10、床垫：与床尺寸配套，采用20mm高密度海棉+40mm天然机压环保椰棕+防水布套，高温水消毒，防虫处理，防止变形，具透气、透湿、防霉、耐磨作用，带拉链可灵活拆卸，多折。</t>
  </si>
  <si>
    <t>JJ030057-床架
JJ030059-床木制品
JJ030060-床垫</t>
  </si>
  <si>
    <t>四、卧室改造</t>
  </si>
  <si>
    <t>100</t>
  </si>
  <si>
    <t>电动护理床</t>
  </si>
  <si>
    <t>电动护理床：
1、床断面采用滚圆工艺，表面光滑无毛刺，并有凹凸防滑功能，整体床面形成凹型面板结构，多孔设计，提升了床体透气性，
2、床板四周冷轧矩型管加强筋，焊缝均匀，增加承载力，稳定可靠
3、床面共有4段组成，段与段之间留有间隙槽，折曲方便，增强透气防湿
4、床板链接采用钢质床面连接件，单片厚度不低于3mm，耐磨，运作无噪音，防折断
5.功能：
（1）起背功能
（2）抬腿功能
（3）背腿联动功能
（4）整体升降功能
（5）床头/床尾升降功能
起背角度:0-75°±5°，抬腿:0-25°±5°
6、床头尾板实木：床头尾板边框为实木，中间为E0级环保刨花板，坚固、易清洁；
7、护栏两侧为全封闭木护栏，两端带有防卡手弹簧装置，护栏上下时，操作简单方便。 
8、医用静音移动脚轮：
采用四角全刹医用静音万向脚轮方便自由移动；内置双轴承，叉子采用冷板一次冲压成型，确保产品长期使用寿命。
9、床垫：
床垫厚度≧8cm（4分椰棕+4分棉），具有良好的弹性和韧性且不易变形，方便拆洗。
10、床体可承载重量260㎏。
11、电机（4个超静音电机、输入:AC220V、输出:DC24V）</t>
  </si>
  <si>
    <t>JJ030061</t>
  </si>
  <si>
    <t>101</t>
  </si>
  <si>
    <t>电动护理床：
护理床安全运作负荷≥220kg，最大承重不低于180Kg
床体通过背部、腿部电机，升降电机，实现背部角度升降（0-70°），腿部角度升降（0-30°）背膝可同步运作
床头床尾板采用规格≥15mm的刨花板，双面贴三聚睛胺（贴面颜色为榉木色），甲醛释放达到E1级环保标准，护栏为铝合金护栏。
床头两侧各配备一个手抓杆插孔（亦可装输液架）
整床床头、床尾及床架之间可拆分，便于不用时储存</t>
  </si>
  <si>
    <t>JJ030022</t>
  </si>
  <si>
    <t>102</t>
  </si>
  <si>
    <t>智能止鼾床</t>
  </si>
  <si>
    <t>享睡</t>
  </si>
  <si>
    <t>智能止鼾床：
电源适配器:29v/24 黑色配线长4米
鼾声监测模块:mic 黑色，配线长2米
睡眠监测模块:非接触式压电传感器硬板方案
白色 配线长2米
遥控器:2.4G无线遥控器/SDC100/19键
床架尺寸:1.8m ;双人单控
床板材质:玻纤
支持床垫类型:适配所有电动床专用床垫
1.智能止鼾，主动干预，轻松省心
2.无感干预，超强静音，舒适轻柔
3.一体化控制盒，兼容主流电机品牌，快速接入
4.睡眠监测，多角度自由调节</t>
  </si>
  <si>
    <t>SPB100001</t>
  </si>
  <si>
    <t>103</t>
  </si>
  <si>
    <t>电动护理床轮椅护理床一体化</t>
  </si>
  <si>
    <t>电动护理床轮椅护理床一体化：
1、优质1.5冷轧钢板床体
2、主要功能：抬腿、坐起、侧身、下床
3、手动轮椅可分离，轮椅靠背（0°-85°），轮椅脚部（0°-75°），电动背腿联动（可遥控），带手刹
4、6寸小轮，12寸大轮，2.5寸防倾斜轮
5、最高承重100kg（轮椅态），215kg（护理床态）</t>
  </si>
  <si>
    <t>SKD130101</t>
  </si>
  <si>
    <t>104</t>
  </si>
  <si>
    <t>如星</t>
  </si>
  <si>
    <t>电动护理床：
详细尺寸:床头板厚度 23mm
床面高度：31-66.5cm 
承重：150KG
整床净重：112±5kg
床体：铁，pom
木制床板：床头床尾板，多层实木</t>
  </si>
  <si>
    <t>JYB904801</t>
  </si>
  <si>
    <t>105</t>
  </si>
  <si>
    <t>床边扶手</t>
  </si>
  <si>
    <t>床边扶手：
1、扶手采用无凉感的材质，底座采用稳固钢板材料，底座面积尺寸：≥800*600MM，产品净重量≥20KG，提高使用安全性；
2、高度：750MM-850MM，高度6档可调；
3、材料：扶手采用钢管材质，扶手套采用高密度海绵套管。</t>
  </si>
  <si>
    <t>WY040317/WY040133</t>
  </si>
  <si>
    <t>106</t>
  </si>
  <si>
    <t>防压疮坐垫</t>
  </si>
  <si>
    <t>佳禾</t>
  </si>
  <si>
    <t>防压疮坐垫：
尺寸：42*42*5cm 
材质：TPU 
内置高弹性海绵，拧松金属气嘴，自动充气； 分散臀部压力，舒适耐用。</t>
  </si>
  <si>
    <t>6948522503996</t>
  </si>
  <si>
    <t>107</t>
  </si>
  <si>
    <t>防压疮坐垫：
尺寸：480*480mm
轻巧耐拉伸，承重效果佳；
内径小孔均匀分布在坐垫上，与气室交错形成波浪凹凸表层，分散臀部、腿部的压力，更加透气；
配备专用打气筒，充气方便快捷。</t>
  </si>
  <si>
    <t>6948522500230</t>
  </si>
  <si>
    <t>108</t>
  </si>
  <si>
    <t>防压疮靠垫</t>
  </si>
  <si>
    <t>防压疮靠垫：
尺寸：600*250*200mm
材质：全棉布套+高密度海绵
回弹性好，柔软贴合舒适。</t>
  </si>
  <si>
    <t>6948522503743</t>
  </si>
  <si>
    <t>109</t>
  </si>
  <si>
    <t>众康时代</t>
  </si>
  <si>
    <t>防压疮靠垫：
尺寸：500*250*150mm
材质：全棉布套+高密度海绵
回弹性好，柔软贴合舒适。</t>
  </si>
  <si>
    <t>6976880840033</t>
  </si>
  <si>
    <t>110</t>
  </si>
  <si>
    <t>防压疮床垫</t>
  </si>
  <si>
    <t>粤华</t>
  </si>
  <si>
    <t>防压疮床垫：
充气后尺寸（长*宽*高）：200*90*7cm
工作电压、频率：220V 50HZ
交替波动周期：6分钟
采用优质PVC医用级布料，吸湿透气良好，手感柔软舒适
用于长期卧床患者预防压疮，减轻护理人员劳动强度。</t>
  </si>
  <si>
    <t>6944749500442</t>
  </si>
  <si>
    <t>111</t>
  </si>
  <si>
    <t>防压疮床垫：
尺寸：2000*900mm
材质：PVC
条形波动，1、2、3档为波动档，带有微型喷气孔；间隔管12分钟交替充气；低噪音设计，不大于45分贝。</t>
  </si>
  <si>
    <t>6948522502012</t>
  </si>
  <si>
    <t>112</t>
  </si>
  <si>
    <t>适老床头柜</t>
  </si>
  <si>
    <t>适老床头柜：
尺寸≥长430*宽460*高675mm
1、采用白蜡木+环保免漆多层板；
2、台面增加档条，防止东西滑落。
3、无线充电，一放即充；插座充电，双充电口。
4、SOS报警器功能，第一时间传递预警信息，能够快速接受求救信号，快速通知家人进行救援，确保您的家人不错过最佳抢救时间；为您的家庭提供更高标准的安全保障。</t>
  </si>
  <si>
    <t>JJ030051+ZH030026</t>
  </si>
  <si>
    <t>113</t>
  </si>
  <si>
    <t>适老床头柜：
尺寸≥长400*宽400*高650mm
1、采用优质E1级实木多层板贴木皮；
2、台面增加档条，防止东西滑落。
3、免拉手设计，防磕碰，用心呵护老人生活安全</t>
  </si>
  <si>
    <t>JJ030011</t>
  </si>
  <si>
    <t>114</t>
  </si>
  <si>
    <t>助起床垫</t>
  </si>
  <si>
    <t>助起床垫：
以电力驱动替代人力，减轻护理人员劳动强度的同时提高了工作效率。
放置床上、沙发等平整处，卧床者就能自主操作起身、起床等坐卧位置具体护理床起背功能，升降角度≥2-65°。
产品由床架，椰棕海绵软垫组成。
1、本产品为免安装产品，无需换床，直接放在原有的床上使用，提高照护工作效率，让护理更轻松；
2、以电力替代人力，能起身、起床，协助卧床者自主操作；
3、机架分离、安全可靠，一键联动，体位自由调节；</t>
  </si>
  <si>
    <t>WY010085</t>
  </si>
  <si>
    <t>115</t>
  </si>
  <si>
    <t>适老化净味透气床垫</t>
  </si>
  <si>
    <t>适老化净味透气床垫：
尺寸：1980*1200*80mm
可有效体压分散，防止长期卧床老人出现褥疮
1、内材使用新型3D材料，环保透气，抗菌防螨，可直接用水冲洗；
2、外部使用亲肤面料，清爽透气，吸汗抗菌。
3、材料自身特性，无数的支撑点可有效分散体压，有助睡眠更能有效防止褥疮产生。</t>
  </si>
  <si>
    <t>JJ030054</t>
  </si>
  <si>
    <t>116</t>
  </si>
  <si>
    <t>坠床监测雷达</t>
  </si>
  <si>
    <t>唯爱思</t>
  </si>
  <si>
    <t>坠床监测雷达：
通过精准、无接触的方式实时追踪人体状态，提供离床报警、滞留监测等守护功能，通过电话语音、短信等多种手段，向监护人等发出预警信息，帮助护理者轻松掌握老人健康动态</t>
  </si>
  <si>
    <t>ZH020468</t>
  </si>
  <si>
    <t>117</t>
  </si>
  <si>
    <t>精华隆</t>
  </si>
  <si>
    <t>坠床监测雷达：
工作电压:DC 12V
通讯方式:WIFI/BLE(蓝牙)
探测范围:雷达正下方
安装方式：顶装/平装</t>
  </si>
  <si>
    <t>6943670280287</t>
  </si>
  <si>
    <t>118</t>
  </si>
  <si>
    <t>鲲护卫</t>
  </si>
  <si>
    <t>坠床监测雷达：
对老年人坠床情况进行监测，可通过电话语音、短信等多种手段，向监护人等发出预警信息。工作电压：Type-C 5V</t>
  </si>
  <si>
    <t>ZH020448</t>
  </si>
  <si>
    <t>119</t>
  </si>
  <si>
    <t>夜灯型一转多插座</t>
  </si>
  <si>
    <t>科特伦</t>
  </si>
  <si>
    <t>夜灯型一转多插座：
1、即插即用，配置多个五孔插座、USB接口及夜灯功能；
2、主流USB输出接口，兼容多设备；
3、夜灯单独开关,贴心满足夜晚用光需求；</t>
  </si>
  <si>
    <t>PT010809</t>
  </si>
  <si>
    <t>五、物理环境改造</t>
  </si>
  <si>
    <t>120</t>
  </si>
  <si>
    <t>夜灯型一转多插座：
1、即插即用，配置多个五孔插座及夜灯功能；
2、夜灯单独开关,贴心满足夜晚用光需求；
3、大品牌，高温阻燃壳体，防误插保护门，用电安全更可靠。</t>
  </si>
  <si>
    <t>PT010805</t>
  </si>
  <si>
    <t>121</t>
  </si>
  <si>
    <t>感应小夜灯</t>
  </si>
  <si>
    <t>朗美科</t>
  </si>
  <si>
    <t>感应小夜灯：
可放置在卧室或厕所通道，方便老人起夜
1、开关：灯体自带开关on，off，auto，亮度三挡可调；
2、可挂，可立，可以磁铁吸附，可以粘贴，满足不同需求。</t>
  </si>
  <si>
    <t>FJ070002</t>
  </si>
  <si>
    <t>122</t>
  </si>
  <si>
    <t>银之优品</t>
  </si>
  <si>
    <t>感应小夜灯：
1、即插即用，天黑即亮，天亮即关，
2、自动感应开关，三种色温可通过开关切换；
3、低功耗，一年仅用一度电。</t>
  </si>
  <si>
    <t>FJ070226</t>
  </si>
  <si>
    <t>123</t>
  </si>
  <si>
    <t>LED节能灯泡</t>
  </si>
  <si>
    <t>LED节能灯泡：
输入电压：100-240V（含）功率：30 W</t>
  </si>
  <si>
    <t>FJ070239</t>
  </si>
  <si>
    <t>124</t>
  </si>
  <si>
    <t>普通开关改造</t>
  </si>
  <si>
    <t>普通开关改造：
银镍合金触点、国产PC料
额定电流：10A
额定电压：250V
额定功率：2500W
规格：86mm*86mm</t>
  </si>
  <si>
    <t>PT010005   单开+五孔插座（16A）
PT010036  开关面板（三开）（10A）
PT010226  开关面板（单开）（10A）
PT010233 开关面板（双开）（10A）
PT010235 单开+五孔插座（10A）</t>
  </si>
  <si>
    <t>125</t>
  </si>
  <si>
    <t>智能开关改造</t>
  </si>
  <si>
    <t>智能开关改造：
额定电压：250V 50Hz
额定电流：10A；
规       格：86mm*86mm；
1、免改线，轻松改装，解决开关使用难题；
2、主开关与随意贴无线开关之间采用433MHz射频通讯技术，无需WiFi即可实现开关之间随心遥控；
3、随意贴无线开关附带3M不干胶贴，哪里方便贴哪里，伸手开关灯，方便老人使用；
4、无框大面板，更易于老人使用；
5、无线开关按键,可承受达上万次反复按压；</t>
  </si>
  <si>
    <t>PT010808</t>
  </si>
  <si>
    <t>126</t>
  </si>
  <si>
    <t>普通电源插座</t>
  </si>
  <si>
    <t>普通电源插座：
国产PC料
额定电流：10A/16A
额定电压：250V
额定功率：2500W
规格：86mm*86mm</t>
  </si>
  <si>
    <t>PT010005   单开+五孔插座（16A）
PT010227  五孔插座（10A），G33
PT010233  开关面板（双开）（10A）
PT010235 单开+五孔插座（10A）
PT010259 五孔插座（10A），G33  Z223</t>
  </si>
  <si>
    <t>127</t>
  </si>
  <si>
    <t>智能电源插座</t>
  </si>
  <si>
    <t>智能电源插座：
额定电压：250V 50Hz；
额定电流：16A；
规       格：86mm*86mm；
1、原位替换16A插座，无需联网，即改即用；
2、3种空调匹配模式，轻松语音匹配；
3、匹配性广泛，支持市面30+品牌空调联网；</t>
  </si>
  <si>
    <t>PT010807</t>
  </si>
  <si>
    <t>128</t>
  </si>
  <si>
    <t>提示标志</t>
  </si>
  <si>
    <t>提示标志：
材质:不干胶贴纸，“小心地滑”等相关警示用语采用黄底黑字</t>
  </si>
  <si>
    <t>SGQD020006</t>
  </si>
  <si>
    <t>129</t>
  </si>
  <si>
    <t>防撞条</t>
  </si>
  <si>
    <t>浩康达</t>
  </si>
  <si>
    <t>元/根</t>
  </si>
  <si>
    <t>防撞条：
尺寸：35*35*7mm
材质：pvc 双面胶/免钉胶
防火阻燃，经久耐用，不含甲醛</t>
  </si>
  <si>
    <t>WY050006</t>
  </si>
  <si>
    <t>130</t>
  </si>
  <si>
    <t>盾牌爸爸</t>
  </si>
  <si>
    <t>元/袋</t>
  </si>
  <si>
    <t>防撞条：
尺寸：2m/根
环保NBR材质，适用于家具及墙壁阳角处粘贴。</t>
  </si>
  <si>
    <t>WY050032</t>
  </si>
  <si>
    <t>131</t>
  </si>
  <si>
    <t>防撞护角</t>
  </si>
  <si>
    <t>防撞护角：
尺寸：33*33*25MMPVC材质环保无毒害，质地柔软；
隐形守护，透明防撞，柔软高弹，防水防污，无痕粘贴；
细节打磨圆滑处理，包裹住尖锐棱角；
柔软高回弹力，有效缓解撞击力度；
免贴强力背胶，一撕即粘，不易掉落拆卸方便，不留胶印，不会损伤家具。</t>
  </si>
  <si>
    <t>WY050112</t>
  </si>
  <si>
    <t>132</t>
  </si>
  <si>
    <t>防撞护角：
尺寸：60*35*12mm    
材质：NBR，防水耐油
加厚，无残留，不伤家具</t>
  </si>
  <si>
    <t>WY050004</t>
  </si>
  <si>
    <t>133</t>
  </si>
  <si>
    <t>适老椅</t>
  </si>
  <si>
    <t>适老椅：
1、白蜡木实木：经防潮、防腐、防虫化学处理；
2、品牌环保油漆：底漆面漆均采用环保油漆，健康环保；
3、采用优质PU面料，易清洁，透气更耐磨。
4、侧边镂空设计，方便老人手扶起身。</t>
  </si>
  <si>
    <t>JJ040059</t>
  </si>
  <si>
    <t>134</t>
  </si>
  <si>
    <t>适老椅：
1、精心品质，优选好材，选取优质橡胶木，符合人体工程学，更贴合人体曲线，坐感更舒适更适合老人。
2、品牌油漆，稳固厚实，承重力强，经济适用；使用高弹海绵，久坐不累；采用优质皮革，易清洁，透气更耐磨。</t>
  </si>
  <si>
    <t>JJ020016</t>
  </si>
  <si>
    <t>135</t>
  </si>
  <si>
    <t>适老椅：
1、采用环保弯曲木，经典款型，符合人体工程学，贴合人体曲线，坐感更舒适更适合老人。
2、品牌油漆，稳固厚实，承重力强，经济适用；
3、使用高弹海绵，久坐不累；采用优质皮革，易清洁，透气更耐磨</t>
  </si>
  <si>
    <t>JJ020012</t>
  </si>
  <si>
    <t>136</t>
  </si>
  <si>
    <t>适老椅：
实木：白蜡木
面料：耐磨防污抗菌超纤皮面料
 海绵：高密度海绵　
油漆：品牌净味环保漆
 工艺：采用榫卯结构，结实牢固
570*530*830mm</t>
  </si>
  <si>
    <t>JJ070034</t>
  </si>
  <si>
    <t>137</t>
  </si>
  <si>
    <t>换鞋凳</t>
  </si>
  <si>
    <t>换鞋凳：
1、尺寸：长600*座面300*高600mm；
2、框架：采用优质橡胶木实木，；
3、油漆：环保油漆，成品纹理清晰、表层饱满、光泽润亮。涂装要求无桔皮、发白、流挂、泪油现象。
4、软包：优质油科技布</t>
  </si>
  <si>
    <t>JJ070015</t>
  </si>
  <si>
    <t>138</t>
  </si>
  <si>
    <t>换鞋凳：
实木：进口特级橡胶木
面料：耐磨防污抗菌超纤皮面料
海绵：采用高密度海绵　
油漆：品牌净味环保漆
工艺：采用榫卯结构，结实牢固
整体尺寸65*35*62cm</t>
  </si>
  <si>
    <t>JJ070033</t>
  </si>
  <si>
    <t>139</t>
  </si>
  <si>
    <t>电动升降晾衣架</t>
  </si>
  <si>
    <t>盼盼</t>
  </si>
  <si>
    <t>电动升降晾衣架：
1、集成直流电机
2、智能风干烘干消毒
3、纤薄全隐式机身
4、上下遇阻自停
5、数码控制
6、LED照明</t>
  </si>
  <si>
    <t>JJ090044</t>
  </si>
  <si>
    <t>140</t>
  </si>
  <si>
    <t>电动升降晾衣架：
电动升降，放衣服更贴合、防掉落，通风好；多功能可收放双晾被杆，满足多样晾晒需求。自带阳台灯，大面积照明，灯光柔和不刺眼，可充分照亮晾衣区域。
产品功能：无线通控/轻托上升/遇阻即停/LED照明</t>
  </si>
  <si>
    <t>FJ070251</t>
  </si>
  <si>
    <t>141</t>
  </si>
  <si>
    <t>电动升降晾衣架：
1.一体成型金属机身，不变形
2.表明晶泳工艺
3.集成直流电机
4.集成式大屏LED灯，柔光护眼
5.加厚碳钢剪刀架
6.上下遇阻自停</t>
  </si>
  <si>
    <t>JJ990255</t>
  </si>
  <si>
    <t>142</t>
  </si>
  <si>
    <t>助起沙发</t>
  </si>
  <si>
    <t>助起沙发：
1.框架:金属 2.座垫及靠背为高密度回弹海绵 3.面料:扶手侧超纤皮+坐垫靠背优质三防布料 4.功能:平躺+助起</t>
  </si>
  <si>
    <t>JJ040076</t>
  </si>
  <si>
    <t>143</t>
  </si>
  <si>
    <t>一键呼叫装置</t>
  </si>
  <si>
    <t>一键呼叫装置：
利用4G 无线网络实现语音通话功能及完成远程数据传输和控制，实现老人紧急求救双向对讲或者呼叫服务</t>
  </si>
  <si>
    <t>ZH020390-a</t>
  </si>
  <si>
    <t>六、智能监测跟进</t>
  </si>
  <si>
    <t>144</t>
  </si>
  <si>
    <t>人体感应探测器</t>
  </si>
  <si>
    <t>人体感应探测器：
探测人体移动，可通过微信、电话、短信、PC平台端多重推送报警，具有抗射频干扰和自动温度补偿功能，通讯方式为NB</t>
  </si>
  <si>
    <t>ZH020463</t>
  </si>
  <si>
    <t>145</t>
  </si>
  <si>
    <t>人体感应探测器：
本产品适用于本产品通过红外检测实现监测有人非法入侵。通过红外热感应原理，快速对室内人员活动状态进行分辨，并通过NB-iot物联网将信号传输到服务平台，可以采集现场人员活动情况，支持自定义设置时间内无人员活动报警，支持入侵监测报警，自动上传至云平台</t>
  </si>
  <si>
    <t>6977938630026</t>
  </si>
  <si>
    <t>146</t>
  </si>
  <si>
    <t>门磁开关</t>
  </si>
  <si>
    <t>门磁开关：
全⽹通NB通讯，⽀持电话、短信、微信 、APP多种推送⽅式；⽀持信号状况、通讯故障、设备故障以及电量实时监测；防拆设计，意外拆除信息⾃动上报，防护更安全；电池供电</t>
  </si>
  <si>
    <t>ZH020388</t>
  </si>
  <si>
    <t>147</t>
  </si>
  <si>
    <t>门磁开关：
安装于老年人家庭，用于监控各类门、窗的开关状态，通过磁簧感应原理，快速对门窗开关状态进行分辨，如长时间未发生开关门，则会通过NB-iot物联网将信号传输到服务平台，老年人亲属收到风险提醒信息</t>
  </si>
  <si>
    <t>6977938630033</t>
  </si>
  <si>
    <t>148</t>
  </si>
  <si>
    <t>呼叫门铃：
闪光音乐震动门铃
1.七彩闪光、铃声、震动提示模式（初始模式）
2.独立铃声提示模式
3.独立七彩闪光提示模式
4.独立震动提示模式</t>
  </si>
  <si>
    <t>149</t>
  </si>
  <si>
    <t>溢水报警器</t>
  </si>
  <si>
    <t>溢水报警器：
支持全网通的NB-IoT通讯方式，支持NB-oT信号强度指示，方便现场安装 时找到最佳安装点；支持数据发射成功与失败指示；支持NB-IoT故障自检与指示功能，具有防拆功能，具有信号强度上报和电池电量上报功能</t>
  </si>
  <si>
    <t>ZH020384</t>
  </si>
  <si>
    <t>150</t>
  </si>
  <si>
    <t>溢水报警器：
发生溢水意外时，响铃提醒老年人及时处理。实时传输数据，向老年人亲属及为老服务组织推送意外风险信息。
无线传输方式：NB
支持低电量和信号弱报警</t>
  </si>
  <si>
    <t>6977938630040</t>
  </si>
  <si>
    <t>151</t>
  </si>
  <si>
    <t>烟雾报警器</t>
  </si>
  <si>
    <t>烟雾报警器：
全⽹通NB通讯，⽀持电话、短信、微信 、APP多种推送⽅式；智能感温感烟，可通过烟雾浓度或环境 温度来实现报警</t>
  </si>
  <si>
    <t>ZH020385</t>
  </si>
  <si>
    <t>152</t>
  </si>
  <si>
    <t>劳金诗</t>
  </si>
  <si>
    <t>烟雾报警器：
当烟雾浓度或温度达到响应阈值时，探测器将会产生报警信号提醒老年人，并上报数据至平台，并通过短信、电话、APP 等形式通知老年人亲属；支持电量低及信号弱报警
探测类型：光电式感烟火灾报警；
报警阀值：0.20-0.5dB/m，灵敏度等级：Ⅱ或Ⅲ级 
报警音量：≥80dB(正前方3米处) 
报警方式：声、光同时警 
工作电流：静态＜6µA，报警电流：＜200mA
指示灯：能够表示探测器不同工作状态 
无线传输方式：NB
支持周期上报，间隔小于24小时 
支持上传电池电量和信号CSQ值
3.0V 两节5号电池   电池使用寿命1年</t>
  </si>
  <si>
    <t>6977938630019</t>
  </si>
  <si>
    <t>153</t>
  </si>
  <si>
    <t>电力脉象仪</t>
  </si>
  <si>
    <t>电力脉象仪：
用电监控，支持实时向平台发送监测数据；
基本功能
1.用电监控
要求支持实时采集电流、电压、线缆温度、剩余电流、有功功率、无功功率等用电参数。 
2.数据传输
要求支持将采集到的用电参数及时间戳数据上传至平台。
3.上报周期
支持实时向平台发送监测数据，上报周期应不超过5s 
4.固件升级
要求支持固件/应用本地升级及远程升级。若支持升级失败时需具备回退机制。 
5.应用平台
要求提供用电监控应用平台，支持PC端及移动端（微信小程序）。</t>
  </si>
  <si>
    <t>6975803170028</t>
  </si>
  <si>
    <t>154</t>
  </si>
  <si>
    <t>双向视频智能监控摄像头</t>
  </si>
  <si>
    <t>双向视频智能监控摄像头：
双向视频通话，一键呼叫，触屏操作，语音助手
高速静音双云台设计，让镜头可上下左右灵活旋转，水平旋转角度可达340°，可视角度达360°，垂直旋转角度向上32°，向下5°。步进式电机设计，旋转更稳定。</t>
  </si>
  <si>
    <t>6941545635170</t>
  </si>
  <si>
    <t>155</t>
  </si>
  <si>
    <t>智能监控摄像头</t>
  </si>
  <si>
    <t>智能监控摄像头：
具备双向通话功能，适用于老人日常监护，可通过短信和APP内提醒告知子女等相关人员，视频存储一周以上。
1. 200W 像素，1080P 高清
2. 支持大角度高速静音云台
3. 支持双向语音
4. 支持人形检测
5. 支持智能追踪，自动跟拍
6. 大功率双红外，支持 10 米照射
7.产品尺寸：88*88*119mm</t>
  </si>
  <si>
    <t>ZH990053</t>
  </si>
  <si>
    <t>156</t>
  </si>
  <si>
    <t>跌倒监测雷达</t>
  </si>
  <si>
    <t>跌倒监测雷达：
工作电压:DC 12V
通讯方式:WIFI/BLE(蓝牙)
探测范围:雷达正下方
安装方式：顶装/平装</t>
  </si>
  <si>
    <t>157</t>
  </si>
  <si>
    <t>跌倒监测雷达：
工作电压：Type-C 5V
工作电流：≤0.4A；
功耗：≤1w</t>
  </si>
  <si>
    <t>158</t>
  </si>
  <si>
    <t>生命体征监测雷达</t>
  </si>
  <si>
    <t>生命体征监测雷达：
工作电压 USB Type-C 5V
工作电流 ≤40mA 
检测范围 0.4~3m</t>
  </si>
  <si>
    <t>6943670280270</t>
  </si>
  <si>
    <t>159</t>
  </si>
  <si>
    <t>生命体征监测雷达：
工作电压：Type-C 5V；
工作电流：≤0.2A；
探测距离：0.5m-3m，可侧装，可顶装</t>
  </si>
  <si>
    <t>ZH020450</t>
  </si>
  <si>
    <t>160</t>
  </si>
  <si>
    <t>生活自助餐具套装</t>
  </si>
  <si>
    <t>达福康</t>
  </si>
  <si>
    <t>生活自助餐具套装：
辅助手部活动不便的老人自主进食
1、材质均采用食品级，更安全健康；
2、助食勺、叉均可任意调整锁定位置；
3、助食碗底部有吸盘，防止碗滑动倾倒</t>
  </si>
  <si>
    <t>勺子：6970376300049
叉子：6970376300032
碗：6970376300056</t>
  </si>
  <si>
    <t>七、适老辅具适配</t>
  </si>
  <si>
    <t>161</t>
  </si>
  <si>
    <t>全数字耳内式助听器</t>
  </si>
  <si>
    <t>新声</t>
  </si>
  <si>
    <t>全数字耳内式助听器：
程序记忆功能
触控按键设计，切换操作精准方便又无压迫感
经典蓝牙5.0，高保真音频流直传
解放双手，免提接听电话</t>
  </si>
  <si>
    <t>FJ010065</t>
  </si>
  <si>
    <t>162</t>
  </si>
  <si>
    <t>全数字耳内式助听器：
全数字耳内式助听器；
双耳同步聆听；
环境噪声消除技术；
程序记忆功能。</t>
  </si>
  <si>
    <t>6945936701994</t>
  </si>
  <si>
    <t>163</t>
  </si>
  <si>
    <t>全数字耳背式助听器</t>
  </si>
  <si>
    <t>宝尔通</t>
  </si>
  <si>
    <t>全数字耳背式助听器：
全数字信号处理，专业噪音过滤系统；
内置高保真反馈抑制系统，有效防止啸叫，使用更舒适；
多个调节程序，满足不同的听力补偿需求；
适用范围：中、重度听力残疾老年人听清声音来源，达到医疗器械规范要求。</t>
  </si>
  <si>
    <t>FJ010013</t>
  </si>
  <si>
    <t>164</t>
  </si>
  <si>
    <t>全数字耳背式助听器：
全数字声音智能处理；
智能声音净化系统；
智能降噪处理技术；
瞬时强声智能护耳；
可调节导声管。</t>
  </si>
  <si>
    <t>6945936701871</t>
  </si>
  <si>
    <t>165</t>
  </si>
  <si>
    <t>盒式助听器</t>
  </si>
  <si>
    <t>盒式助听器：
移动麦克风拾取远距离声音，声音更清晰；
抗干扰的声音传播路径，声音更稳定；
突破传统助听器外观的颈挂式设计；
创新性的耳机磁吸设计，具备免缠绕防丢功能。</t>
  </si>
  <si>
    <t>FJ010082</t>
  </si>
  <si>
    <t>166</t>
  </si>
  <si>
    <t>盒式助听器：
专业级蓝牙助听器芯片；
全智声音净化系统；
言语噪音同步检测优化；
用户可通过手机APP进行助听器模式切换、频响参数调试、全智III代自适应反馈截除系统。</t>
  </si>
  <si>
    <t>FJ010078</t>
  </si>
  <si>
    <t>167</t>
  </si>
  <si>
    <t>盒式助听器：
大功率盒式助听器；
音质输出清晰稳定，有效保护听力；
独有双耳独立调节功能，满足双耳不同需求。</t>
  </si>
  <si>
    <t>6945936705572</t>
  </si>
  <si>
    <t>168</t>
  </si>
  <si>
    <t>骨传导助听器</t>
  </si>
  <si>
    <t>左点</t>
  </si>
  <si>
    <t>骨传导助听器：
进口数字骨导专业芯片 ，多通道智能降噪；
耳挂式骨传导助听，不堵耳，保护听力；
双拾音设计科学听音立体 ,定位声源；
双耳独立音量调节；
实体按键，适老性更佳；
多种聆听场景适配听力模式切换。</t>
  </si>
  <si>
    <t>6972225364431</t>
  </si>
  <si>
    <t>169</t>
  </si>
  <si>
    <t>博音畅享</t>
  </si>
  <si>
    <t>骨传导助听器：
连接功能：控制盒有3.5MM音频连接口，可通过音频线连接手机、电脑等设备；
骨传导式，不入耳，不伤害听力，久听不胀痛，轻盈佩戴，稳固不掉。</t>
  </si>
  <si>
    <t>6977546960003</t>
  </si>
  <si>
    <t>170</t>
  </si>
  <si>
    <t>耳内助听器</t>
  </si>
  <si>
    <t>耳内助听器：
分层降噪处理；
智能延迟开关、抗风噪；
续航时间≥24小时；
多种聆听模式；
个性化自动声音补偿。</t>
  </si>
  <si>
    <t>6945936798000</t>
  </si>
  <si>
    <t>171</t>
  </si>
  <si>
    <t>耳背助听器</t>
  </si>
  <si>
    <t>耳背助听器：
大功率驱动听觉系统；
智能自适应反馈截除系统；
低频增强扩展，瞬时强声智能护耳技术；
可调节导声管专利技术。</t>
  </si>
  <si>
    <t>FJ010064</t>
  </si>
  <si>
    <t>172</t>
  </si>
  <si>
    <t>耳背助听器：
锂电池可充电耳背式助听器；
独特的摇臂开关和音量控制设计，便捷使用；
全智声音净化系统；
智能降噪处理技术。</t>
  </si>
  <si>
    <t>6945936703554</t>
  </si>
  <si>
    <t>173</t>
  </si>
  <si>
    <t>放大镜</t>
  </si>
  <si>
    <t>斯魔力雅</t>
  </si>
  <si>
    <t>放大镜：
镜片直径：70mm，外观直径：92mm ，高度：52mm
材质：亚克力 /K9玻璃
免对焦、防眼累：采用5倍定焦设计；相比传统的放大镜，免去上下来回对焦产生的文字或图像变形引起的眼累和眼晕，能够很好的保护眼睛</t>
  </si>
  <si>
    <t>6971506780700</t>
  </si>
  <si>
    <t>174</t>
  </si>
  <si>
    <t>手持助视器</t>
  </si>
  <si>
    <t>易顺宏达</t>
  </si>
  <si>
    <t>手持助视器：
5.0寸助视器
1、显示屏类型: 5.0英寸高清液晶显示屏；
2、放大倍数：4倍~32倍 无极放大；
3、像素大小：VGA；
4、LCD屏幕亮度1~5档可调；
5、镜头焦距：3.5cm~6cm；
6、17种色彩模式，适应不同人群需求</t>
  </si>
  <si>
    <t>FJ020025</t>
  </si>
  <si>
    <t>175</t>
  </si>
  <si>
    <t>手持助视器：
产品材质：亚克力、 ABS塑料
放大倍率：约3倍
镜片长度：约79mm
电池类型：充电锂电池
手持与定焦双结合，符合人体工学设计，触控式开关，三挡光线亮度调节</t>
  </si>
  <si>
    <t>6971506780007</t>
  </si>
  <si>
    <t>176</t>
  </si>
  <si>
    <t>老花镜</t>
  </si>
  <si>
    <t>利翔</t>
  </si>
  <si>
    <t>元/副</t>
  </si>
  <si>
    <t>老花镜：
镜片：PC，镜框：硅胶
智能变焦，自动调节，100-700度自动变度数；
升级版防蓝光，清晰视界；
硅胶防滑设计，不易滑脱更舒适</t>
  </si>
  <si>
    <t>FJ070263</t>
  </si>
  <si>
    <t>177</t>
  </si>
  <si>
    <t>放大镜指甲剪</t>
  </si>
  <si>
    <t>放大镜指甲剪：
材质镜片K9玻璃+机身ABS光源LED白灯×3
镜片倍率约3倍、电池CR2016*2
1、放大镜+LED的组合，解决老年人看不见、看不清的问题；
2、人工体学的设计，让修甲变得更加舒适、简单和便捷；
3、环保柔软指垫的设计，防止指甲屑的飞溅到处都是；
4、磁吸可拆卸，指甲屑的收集和清理变得更加简单</t>
  </si>
  <si>
    <t>6971506780632</t>
  </si>
  <si>
    <t>178</t>
  </si>
  <si>
    <t>仕浩</t>
  </si>
  <si>
    <t>放大镜指甲剪：
尺寸:130*42mm
材质：碳钢+ABS+PP
带有放大镜，使指甲尖部放大，便于看清楚，使用更加安全.
因有放大镜，还可以观察指甲的卫生、健康情况.
放大镜也可单独使用，为家庭实用品，方便家居生活.</t>
  </si>
  <si>
    <t>6921838585573</t>
  </si>
  <si>
    <t>179</t>
  </si>
  <si>
    <t>四脚手杖</t>
  </si>
  <si>
    <t>广泰康</t>
  </si>
  <si>
    <t>四脚手杖：
上支:铝
下支:铝
T型拐杖头:塑料
挽手带:绳
厚度:1.2MM
底座尺寸:15*15CM
可调高度:73-91CM
承重90KG,净重1.1kg ,
档位：10档调节</t>
  </si>
  <si>
    <t>CX010057</t>
  </si>
  <si>
    <t>180</t>
  </si>
  <si>
    <t>凯洋</t>
  </si>
  <si>
    <t>四脚手杖：
调节高度 72-95cm±5cm
1、采用高强度氧化铝管上支、A3钢电镀下支、整体防锈能力强。
2、上支、下支冲有调节孔可供使用者随意调节适用高度，也适用于不同高度人群使用,</t>
  </si>
  <si>
    <t>CX010052</t>
  </si>
  <si>
    <t>181</t>
  </si>
  <si>
    <t>四脚手杖：
底座长21.5CM,宽16.5CM,
拐杖可调节高度69-92CM
壁厚:上支1.2MM，下支1.0MM
材质:上支铝合金,下支铁,把手采用高密度泡沫塑料高度:10档调节，净重量：0.8kg</t>
  </si>
  <si>
    <t>CX010068</t>
  </si>
  <si>
    <t>182</t>
  </si>
  <si>
    <t>三脚手杖</t>
  </si>
  <si>
    <t>三脚手杖：
调节高度：74-97cm；净重量：1kg
1、高强度A3钢电镀下支三脚、铝合金上支经氧化后，防锈能力强。
2、上支、下支冲有调节孔可供使用者随意调节适用高度，适用于1.55m-1.75m的人群使用,
 徒手轻松调节，伸缩自如，定位安全可靠；
3、下支三脚管做支撑，扩大受力面积，使用起来更轻松、方便。</t>
  </si>
  <si>
    <t>CX010035</t>
  </si>
  <si>
    <t>183</t>
  </si>
  <si>
    <t>跌倒感应预警装置的智能手杖</t>
  </si>
  <si>
    <t>华芯沃</t>
  </si>
  <si>
    <t>跌倒感应预警装置的智能手杖：
智能定位，具有通话功能
ABS手柄+铝合金管子 
电池：2600毫安
调节高度：62-92cm
多媒体：MP3播放/FM收音机/蓝牙播放
防跌倒：跌倒报警（跌倒报警10秒内未停止启动SOS电话）</t>
  </si>
  <si>
    <t>6978516660008</t>
  </si>
  <si>
    <t>184</t>
  </si>
  <si>
    <t>跌倒感应预警装置的智能手杖：
手柄一体化设计，前后双灯、SOS按键、安全警示灯，具有通话功能</t>
  </si>
  <si>
    <t>185</t>
  </si>
  <si>
    <t>凳拐</t>
  </si>
  <si>
    <t>凳拐：
座板尺寸约 24.5*21.5CM
1、凳面：座板尺寸24.5*21.5CM（坐姿需注意，要面向拐杖面）
2、座板：PVC材质、整体结构铝合金
3、带 LED 照明灯，铝合金 ABS 塑料，重量 1kg，承重 200 斤，
4、壁厚1.2mm</t>
  </si>
  <si>
    <t>CX010080</t>
  </si>
  <si>
    <t>186</t>
  </si>
  <si>
    <t>凳拐：
调节高度 86cm
座板宽度22cm；座板高度52cm
1、拐杖左右弯管及直管采用高强度特种铝型材焊接而成;具有强度高;重量轻2、整架可折叠、可打开当坐椅，方便、节省占用空间。</t>
  </si>
  <si>
    <t>CX010054-a</t>
  </si>
  <si>
    <t>187</t>
  </si>
  <si>
    <t>单头手杖</t>
  </si>
  <si>
    <t>单头手杖：
1、拐杖上、下支管采用高强度特种铝型材焊接而成;具有强度高;重量轻 的特性.表面经氧化处理后具有不掉色，抗老化、不生锈的功能。
2、上支冲有10个调节孔、下支冲有1个调节孔，可供使用者随意调节适用高度,也适用于不同高度人群使用。
3、采用PVC拐杖头，不吸汗、不易破损、变形且使用寿命长。</t>
  </si>
  <si>
    <t>CX010025</t>
  </si>
  <si>
    <t>188</t>
  </si>
  <si>
    <t>普通轮椅</t>
  </si>
  <si>
    <t>元/辆</t>
  </si>
  <si>
    <t>普通轮椅：
1、车架选用航钛高强度A3钢焊接而成，表面经电镀处理后具有不褪色、防锈能力强、安全性能高、坚固耐用等特点。
2、靠背架：角度完全按人体腰部生理弯曲度来设计，为人体提供最佳支撑。
3、可折叠式车型方便携带出行，且能节省占用空间位置。</t>
  </si>
  <si>
    <t>CX040070</t>
  </si>
  <si>
    <t>189</t>
  </si>
  <si>
    <t>元/台</t>
  </si>
  <si>
    <t>普通轮椅：
1、车架选用高强度铝合金材料焊接而成，表面经氧化处理后不仅轻便美观、还具有不褪色防锈能力强。安全性能高，坚固耐用。 
2、靠背架：角度完全按人体腰部生理弯曲度来设计，为人体提供最佳支撑。 3、可折叠式车型方便携带出行，且能节省占用空间位置。</t>
  </si>
  <si>
    <t>CX040041</t>
  </si>
  <si>
    <t>190</t>
  </si>
  <si>
    <t>同步轮椅</t>
  </si>
  <si>
    <t>同步轮椅：
打开轮椅的宽度64CM、折叠轮椅的宽度28CM、座位宽度46CM
描 述：铝合金同步轮椅
车 架：铝合金圆管,直径22mm,表面喷涂华为绿
扶 手：固定斜扶手架，短直PU扶手垫
座 靠： 垫绿灰拼色棉布车缝坐背垫
拆 脚：固定式脚踏架
四 轮：前置:20cm万向蜂窝轮:后置:30cmPU皮带同步轮
脚 踏 板：塑料脚踏板，2档孔位调节</t>
  </si>
  <si>
    <t>CX040129</t>
  </si>
  <si>
    <t>191</t>
  </si>
  <si>
    <t>电动轮椅</t>
  </si>
  <si>
    <t>电动轮椅：
1、车架选用高强度椭圆型A3钢焊接而成，表面经烤漆处理后具有不褪色、防锈能力强、安全性能高、坚固耐用等特点。
2、靠背架：角度完全按人体腰部生理弯曲度来设计，为人体提供最佳支撑，同时靠背安装可折式后把手。33、可折叠车型、方便携带出行，且能节省占用空间位置。</t>
  </si>
  <si>
    <t>CX040126</t>
  </si>
  <si>
    <t>192</t>
  </si>
  <si>
    <t>电动轮椅：
1.车架选用高强度特种A3钢焊接而成。                             
2.靠背角度完全按人体腰部生理弯曲度来设计。
3.后轮：16英寸一体注塑成型塑料轮毂配高品质PU轮胎，不易变形。</t>
  </si>
  <si>
    <t>CX040060</t>
  </si>
  <si>
    <t>193</t>
  </si>
  <si>
    <t>斯维驰</t>
  </si>
  <si>
    <t>电动轮椅：
本车采用加强钢材料，坚固
搁脚可以快拆，扶手可以后掀方便老人上下。
三明治透气网格坐垫靠背，透气更舒服，
靠背可以折背，电池快拆，方便折叠放进汽车后备箱出行。
铅酸电池  12AH</t>
  </si>
  <si>
    <t>CX040131</t>
  </si>
  <si>
    <t>194</t>
  </si>
  <si>
    <t>电动轮椅
便携式可上飞机</t>
  </si>
  <si>
    <t>电动轮椅
便携式可上飞机：
车架材质：镁铝合金车架
表面颜色：钢琴级黑色烤漆，表面闪亮大气+中国红点缀，整车高端大气高贵品质
座背垫：进口三明治网格防褥疮布料，防霉抗菌阻燃
减震：6避震设计，前面加强避震运动力学设计，有效减少在行驶过程中车体的颠簸感。
前轮：7寸PU胎+镁合金轮毂
后轮：11寸pu轮胎+镁合金轮毂
座宽：43cm，座深：43cm
座高：50cm，总宽度：58cm
折叠尺寸：74x50x40(cm)
控制器：智能无刷语音播报设计，电量提示，开关机提示，挡位提示，倒车提示，一键S0S报警，一键静音，老人操作无忧，同时支持手机30米小程序智能控制以及智能检测系统，针对车体状况通过手机可以一目了然。可选配遥控器无线30米遥控
电机：DC24V/无刷电子刹车180W*2
电池：标配24V6.6AH 航空专用电池，上飞机无忧
爬坡能力：&gt;8度
最大速度：6KM/H
行驶里程：10KM(理论行程)
荷重：100KG
净重：17.KG(不含电池)</t>
  </si>
  <si>
    <t>WY020450</t>
  </si>
  <si>
    <t>195</t>
  </si>
  <si>
    <t>带姿势控制的特殊轮椅</t>
  </si>
  <si>
    <t>带姿势控制的特殊轮椅：
车架选用高强度特种铝型材焊接而成,
车架配有升降弹簧，靠背及座位通过气弹簧的伸缩功能可随意调节角度,座位与地面后倾角度调节范围0-42°，背靠可调范围90°-170°.
可拆卸扶手、长拆脚方便使用者从侧面上下轮椅。
安全装置：具有肘节式刹车功能。
前置耐磨6寸PVC万向前轮配铝合金前轮叉;后置16寸PU后轮;
可拆长拆脚、可拆座靠垫、可折叠式车架</t>
  </si>
  <si>
    <t>CX040059</t>
  </si>
  <si>
    <t>196</t>
  </si>
  <si>
    <t>老年助行推车</t>
  </si>
  <si>
    <t>老年助行推车：
尺寸：76cm*64cm*81-92cm±5cm                                                                          1.车架选用高强度特种铝型材焊接而成;具有强度高;重量轻的特性.表面经烤漆处理具有抗老化、不生锈的功能。                                                                                               2.配大容量菜篮,特殊设计能方便快捷安装与拉出菜篮装置。3.推把手冲孔，可调高低，方便用户所需不同高度的需求；</t>
  </si>
  <si>
    <t>CX030037</t>
  </si>
  <si>
    <t>197</t>
  </si>
  <si>
    <t>老年电动代步车</t>
  </si>
  <si>
    <t>舒逸行</t>
  </si>
  <si>
    <t>老年电动代步车：
智能控速，下坡无需刹车，松开转把即停车
1080*490*940</t>
  </si>
  <si>
    <t>CX050005</t>
  </si>
  <si>
    <t>198</t>
  </si>
  <si>
    <t>老年电动代步车：
专为中老年人、残疾人或行走困难、体弱、缺乏耐久力的老人、腿脚不便或身体伤残的人群而设计的一款独特的代步车，智能控速，下坡无需刹车，松开转把即停车；挡风板款式
1080*480*940</t>
  </si>
  <si>
    <t>CX050006</t>
  </si>
  <si>
    <t>199</t>
  </si>
  <si>
    <t>老年电动代步车：
专为中老年人、残疾人或行走困难、体弱、缺乏耐久力的老人、腿脚不便或身体伤残的人群而设计的一款独特的代步车，智能控速，下坡无需刹车，松开转把即停车
1080*480*940</t>
  </si>
  <si>
    <t>CX050007</t>
  </si>
  <si>
    <t>200</t>
  </si>
  <si>
    <t>轮椅座垫</t>
  </si>
  <si>
    <t>轮椅座垫：
尺寸：42*42*5cm 
材质：TPU 
内置高弹性海绵，拧松金属气嘴，自动充气； 分散臀部压力，舒适耐用。</t>
  </si>
  <si>
    <t>201</t>
  </si>
  <si>
    <t>移位机</t>
  </si>
  <si>
    <t>移位机：
1、喷粉铁主架
2、后轮3寸，前轮5寸，液压推杆
3、PU扶手，PU靠背
4、坐宽42.8，坐深37.5，坐高42-62
5、净重32.4kg，最高承重120kg</t>
  </si>
  <si>
    <t>CX030088</t>
  </si>
  <si>
    <t>202</t>
  </si>
  <si>
    <t>防走失胸卡</t>
  </si>
  <si>
    <t>防走失胸卡：
BD+GPS+LBS+WiFi定位，一键SOS报警，双向通话</t>
  </si>
  <si>
    <t>ZH020345，搭配语音卡ZH040021-a一起下单</t>
  </si>
  <si>
    <t>203</t>
  </si>
  <si>
    <t>防走失手环</t>
  </si>
  <si>
    <t>防走失手环：
50*42.8*16.2mm,屏幕：1.83寸续航时间：15天左右充电方式：磁吸充电防水：IPX6防水电池容量：700mAh
50*42.8*16.2mm</t>
  </si>
  <si>
    <t>ZH020405</t>
  </si>
  <si>
    <t>204</t>
  </si>
  <si>
    <t>理疗电烤灯</t>
  </si>
  <si>
    <t>凌远</t>
  </si>
  <si>
    <t>理疗电烤灯：
电源条件:220V~/50HZ
输入功率:300VA
安全类型:l类B型
温度调节范围:高低档
时间设定范围:30、60、90min
3T多峰增效专利频谱治疗板、可选择辅助卤素红光照射款式、精准穴位照射、智能触摸按键</t>
  </si>
  <si>
    <t>692425180017</t>
  </si>
  <si>
    <t>205</t>
  </si>
  <si>
    <t>理疗电烤灯：
电源条件:220V~/50Hz
输入功率:230VA
安全类型:l类B型
温度调节范围:高低档
时间设定范围:30、60、90min
3T多峰增效专利频谱治疗板、精准穴位照射、鼓包式按键</t>
  </si>
  <si>
    <t>6924251800223</t>
  </si>
  <si>
    <t>206</t>
  </si>
  <si>
    <t>实时心电监护手表</t>
  </si>
  <si>
    <t>华为</t>
  </si>
  <si>
    <t>实时心电监护手表：
尺寸：1. 82英寸，AMOLED 彩色圆屏
中框：铝合金、底壳：增强型聚合纤维
电池容量：524mAh
健康监测：单次血压测量、动态血压测量、心电采集、心率监测、血氧检测、生理周期、科学睡眠、睡眠监测、压力监测
48mm×38mm×13.3mm</t>
  </si>
  <si>
    <t>6942103133459</t>
  </si>
  <si>
    <t>207</t>
  </si>
  <si>
    <t>实时心电监护系统</t>
  </si>
  <si>
    <t>研和</t>
  </si>
  <si>
    <t>实时心电监护系统：
气囊结构，示波法腕式血压测量；心率监测、运动监测、睡眠监测等功能；血氧监测、睡眠连续血氧监测、睡眠统计功能 ，可以清晰了解每天的睡眠状况 ，及时调整作息；抬腕亮屏、高清触屏</t>
  </si>
  <si>
    <t>6974746780103</t>
  </si>
  <si>
    <t>208</t>
  </si>
  <si>
    <t>毫米波雷达睡眠检测仪</t>
  </si>
  <si>
    <t>毫米波雷达睡眠检测仪：
通过精准、无接触的方式实时追踪人体状态，提供离床报警、滞留监测等守护功能，通过电话语音、短信等多种手段，向监护人等发出预警信息，帮助护理者轻松掌握老人健康动态</t>
  </si>
  <si>
    <t>209</t>
  </si>
  <si>
    <t>毫米波雷达睡眠检测仪：
工作电压 USB Type-C 5V
工作电流 ≤40mA 
检测范围 0.4~3m</t>
  </si>
  <si>
    <t>210</t>
  </si>
  <si>
    <t>毫米波雷达睡眠检测仪：
工作电压：Type-C 5V；
工作电流：≤0.2A；
探测距离：0.5m-3m，可侧装，可顶装</t>
  </si>
  <si>
    <t>211</t>
  </si>
  <si>
    <t>血氧仪</t>
  </si>
  <si>
    <t>乐普</t>
  </si>
  <si>
    <t>血氧仪：
血氧饱和度测量范围：35%～100%
测量精度：70%～100%，±2%
脉率测量范围：30bpm～250bpm
测量精度，±2%或±2BPM，取大值
准确测量血氧、脉率、PI，独有抗运动算法
拥有点测和连测两种测量模式
具有测量时间提示和数据存储功能
测量数据实时无线上传，支持Android、iOS、Windows等操作系统</t>
  </si>
  <si>
    <t>6941900603295</t>
  </si>
  <si>
    <t>212</t>
  </si>
  <si>
    <t>友倍康</t>
  </si>
  <si>
    <t>血氧仪：
显示方式：TFT彩屏
显示方向：四种方向显示
SpOz测量范围：35%~100%
脉率测量范围：25BPM-250BPM+1bmp
脉率分辨率：lbpm
功耗：&lt;30mA</t>
  </si>
  <si>
    <t>6973284430549</t>
  </si>
  <si>
    <t>213</t>
  </si>
  <si>
    <t>血压计</t>
  </si>
  <si>
    <t>爱奥乐</t>
  </si>
  <si>
    <t>血压计：
储存环境：5℃~40℃；15％RH~80%RH；
记忆组数：2X50 组测量值，含测量日期及时间；
测量范围：血压 30~280mmHg 脉搏 40 ~ 195 次/分；
适用臂围：22cm~32cm；
全自动语言提示换作
双用户自由切换，双50组记忆值
双示波法，升降测量，两次平均法，测量更准确
测量结果10秒内白动上传服务器</t>
  </si>
  <si>
    <t>6939184666624</t>
  </si>
  <si>
    <t>214</t>
  </si>
  <si>
    <t>脉博士</t>
  </si>
  <si>
    <t>血压计：
测量范围：压力0mmHg~299mmHg(0KPa~39kPa),脉搏：40跳/分~199跳/分
一键启动、最后三组量测平均值、移动提醒指示、血压标准分类指示、不规则心跳侦测显示</t>
  </si>
  <si>
    <t>6971098990211</t>
  </si>
  <si>
    <t>215</t>
  </si>
  <si>
    <t>上臂式电子血压计</t>
  </si>
  <si>
    <t>鱼跃</t>
  </si>
  <si>
    <t>上臂式电子血压计：
显示方式：LCD数字显示
适合臂围：22-32cm
脉搏数：40-200次/min
记忆组数：60组记忆
语音播报、背光大屏、心律不齐提醒</t>
  </si>
  <si>
    <t>6933257915602</t>
  </si>
  <si>
    <t>216</t>
  </si>
  <si>
    <t>血糖仪</t>
  </si>
  <si>
    <t>血糖仪：
使用环境：5℃~40℃；15％RH~80%RH；
记忆组数：100 组记忆值；
反应时间：5 秒；
测量范围：1.1~ 33.3mmol/L
云端数据应用服务，便捷记录，永久保存
亲友一键关注，实现远程查看，异地管理
酮体警示功能，约0.7微升采血量，5秒出结果
内置600mAh可充电锂电池</t>
  </si>
  <si>
    <t>6939184630335</t>
  </si>
  <si>
    <t>217</t>
  </si>
  <si>
    <t>三诺</t>
  </si>
  <si>
    <t>血糖仪：
用血量：约0.6ul
测试时间：10±1秒
测试范围：1.1mmol/L~33.3mmol/L
测试温度：10℃~35℃，自动温度补偿功能
微量采血，免调码，语音播报。</t>
  </si>
  <si>
    <t>6934175036578</t>
  </si>
  <si>
    <t>218</t>
  </si>
  <si>
    <t>制氧机</t>
  </si>
  <si>
    <t>海尔</t>
  </si>
  <si>
    <t>制氧机：
1、稳压设计，轻音制氧
2、5L高流量，氧气浓度93%±3%
3、三大创新系统加持，长效制氧，智纯稳
4、制氧雾化，一机两用，随意切换
5、智能大屏，高清显示，异常报警，安全可靠</t>
  </si>
  <si>
    <t>6975202150584</t>
  </si>
  <si>
    <t>219</t>
  </si>
  <si>
    <t>制氧机：
1、制氧雾化多功能
2、1-3L/min氧气流量可调，氧气浓度93%±3%
3、稳定72H持续供养，动力强
4、专业高配降噪装置，噪音低，出氧柔和不打扰</t>
  </si>
  <si>
    <t>6975202150348</t>
  </si>
  <si>
    <t>220</t>
  </si>
  <si>
    <t>巨贸</t>
  </si>
  <si>
    <t>制氧机：
电源： 220V±22V～, 50Hz±1Hz
雾化速率：≥0.2ml/min
氧浓度显示，高低报警，轻便小巧易携带</t>
  </si>
  <si>
    <t>6972855530084</t>
  </si>
  <si>
    <t>221</t>
  </si>
  <si>
    <t>智能药盒</t>
  </si>
  <si>
    <t>逸乐康</t>
  </si>
  <si>
    <t>智能药盒：
尺寸：11*11*2.5CM
1.可以自由录音并把录入的声音自动转换为提醒闹铃，可以设置4组提醒闹铃。录入的声音会长期作为提醒闹铃，直至重新录音。
2.可以不限次数录音，一最后一次录入的声音作为闹铃，可以试听录音效果，不满意可以重新录制。
3.设置的提醒时间到了会有录入的声音响起提醒吃药，同时会有高亮的LED灯同时闪灯辅助提醒，LED灯同时具有夜光灯功能。
4.错过提醒：设置的提醒时间到，您刚好没听到，每过一分钟会有连续12秒时间的闹铃（录入的声音）提醒，会连续提醒3次。</t>
  </si>
  <si>
    <t>YL060045</t>
  </si>
  <si>
    <t>222</t>
  </si>
  <si>
    <t>逸康乐</t>
  </si>
  <si>
    <t>智能药盒：
分格摆放，智能提醒，防止老人忘记吃药
1、采用食品级材质，更安全健康；
2、7分格，满足一周的量；
3、可设置闹钟，帮助老人准时服药</t>
  </si>
  <si>
    <t>FJ070040</t>
  </si>
  <si>
    <t>223</t>
  </si>
  <si>
    <t>益倍康</t>
  </si>
  <si>
    <t>智能药盒：
透明/磨砂上盖及28格药盘
白色壳体 218.5x234x63.5mm 每天1-9次药剂圈
4节AA碱性电池
金属锁及钥匙
低功耗蓝牙
Android 和 iOS APP
语音提醒</t>
  </si>
  <si>
    <t>FJ070182</t>
  </si>
  <si>
    <t>224</t>
  </si>
  <si>
    <t>适老智能按摩椅</t>
  </si>
  <si>
    <t>荣耀</t>
  </si>
  <si>
    <t>适老智能按摩椅：
1、SL导轨，全方位贴合按摩，4D风琴魔法气悬机芯，畅享舒适体验；
2、智能身形检测+智能语音操控，解放双手，省时省力；
3、可视化高清触控屏，易于老人操作；
4、多档位、多手法按摩控制，满足不同老人需求；
5、多种按摩程序选择，放松全身各个部位；
6、腰部、脚背温感热敷及足底三段式足疗按摩；
6、全身气囊循环交替按压，全方位舒压解乏，唤醒身体活力；</t>
  </si>
  <si>
    <t>6946813811683</t>
  </si>
  <si>
    <t>225</t>
  </si>
  <si>
    <t>适老智能按摩椅：
1.机芯：3D舒感机芯
2.导轨：120cmSL导轨
3.气囊：28个全身气囊包裹（肩部/手部/腿部/ 脚部 ）
4.加热部位: 腰部、脚背温感热敷
5.按摩程序: 8套
6.按摩手法: 6种按摩手法
7.足底按摩：足底单滚轮按摩
8.美腿伸缩：0~16cm弹簧伸缩
9.控器屏：4.3寸操控平板</t>
  </si>
  <si>
    <t>JJ040087</t>
  </si>
  <si>
    <t>226</t>
  </si>
  <si>
    <t>芝华仕头等舱</t>
  </si>
  <si>
    <t>适老智能按摩椅：
3D按摩机芯，S+L型导轨，恒温加热，腰腿按摩；全身气囊包裹，五部位按摩，包含头部，颈部，背部，腰部，臀部；智能按钮，操作简单；蓝牙连接，立体环绕音效。</t>
  </si>
  <si>
    <t>JJ040088</t>
  </si>
  <si>
    <t>227</t>
  </si>
  <si>
    <t>极客园</t>
  </si>
  <si>
    <t>适老智能按摩椅：
1、振动、加热按摩，2D机芯控制，简单易用；
2、腰背温感热敷，给与温暖守护；
3、多档强度控制，满足不同老人需求；
4、多种按摩程序选择，放松全身各个部位；</t>
  </si>
  <si>
    <t>JJ020139</t>
  </si>
  <si>
    <t>228</t>
  </si>
  <si>
    <t>适老智能按摩椅：
1.机芯:行走揉锤机芯
2.导轨:型沙发导轨
3.加热部位:腰背45℃±温感热敷
4.110°-160°自由躺倒
5.3套自动按摩程序
6.3档强度调节
7.58cm大座宽
8.AI智能语音:有
9.HIFI蓝牙音响
10.USB充电插口</t>
  </si>
  <si>
    <t>JJ020144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</si>
</sst>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8">
    <font>
      <sz val="11"/>
      <color theme="1"/>
      <name val="等线"/>
      <charset val="134"/>
      <scheme val="minor"/>
    </font>
    <font>
      <b/>
      <sz val="11"/>
      <color theme="1"/>
      <name val="等线"/>
      <charset val="134"/>
      <scheme val="minor"/>
    </font>
    <font>
      <sz val="10"/>
      <color theme="1"/>
      <name val="等线"/>
      <charset val="134"/>
      <scheme val="minor"/>
    </font>
    <font>
      <sz val="10"/>
      <name val="等线"/>
      <charset val="134"/>
      <scheme val="minor"/>
    </font>
    <font>
      <b/>
      <sz val="14"/>
      <color theme="1"/>
      <name val="等线"/>
      <charset val="134"/>
      <scheme val="minor"/>
    </font>
    <font>
      <b/>
      <sz val="14"/>
      <name val="等线"/>
      <charset val="134"/>
      <scheme val="minor"/>
    </font>
    <font>
      <b/>
      <sz val="11"/>
      <name val="宋体"/>
      <charset val="134"/>
    </font>
    <font>
      <sz val="10"/>
      <name val="宋体"/>
      <charset val="134"/>
    </font>
    <font>
      <b/>
      <sz val="10"/>
      <color theme="1"/>
      <name val="宋体"/>
      <charset val="134"/>
    </font>
    <font>
      <sz val="10"/>
      <color theme="1"/>
      <name val="宋体"/>
      <charset val="134"/>
    </font>
    <font>
      <sz val="12"/>
      <color theme="1"/>
      <name val="Microsoft YaHei"/>
      <charset val="134"/>
    </font>
    <font>
      <b/>
      <sz val="10"/>
      <name val="宋体"/>
      <charset val="134"/>
    </font>
    <font>
      <sz val="10"/>
      <color rgb="FF000000"/>
      <name val="宋体"/>
      <charset val="134"/>
    </font>
    <font>
      <sz val="12"/>
      <name val="宋体"/>
      <charset val="134"/>
    </font>
    <font>
      <sz val="12"/>
      <name val="Microsoft YaHei"/>
      <charset val="134"/>
    </font>
    <font>
      <b/>
      <sz val="10"/>
      <color theme="1"/>
      <name val="等线"/>
      <charset val="134"/>
      <scheme val="minor"/>
    </font>
    <font>
      <i/>
      <sz val="10"/>
      <name val="宋体"/>
      <charset val="134"/>
    </font>
    <font>
      <sz val="10"/>
      <color rgb="FFFF0000"/>
      <name val="等线"/>
      <charset val="134"/>
      <scheme val="minor"/>
    </font>
    <font>
      <sz val="12"/>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3" borderId="6" applyNumberFormat="0" applyAlignment="0" applyProtection="0">
      <alignment vertical="center"/>
    </xf>
    <xf numFmtId="0" fontId="28" fillId="4" borderId="7" applyNumberFormat="0" applyAlignment="0" applyProtection="0">
      <alignment vertical="center"/>
    </xf>
    <xf numFmtId="0" fontId="29" fillId="4" borderId="6" applyNumberFormat="0" applyAlignment="0" applyProtection="0">
      <alignment vertical="center"/>
    </xf>
    <xf numFmtId="0" fontId="30" fillId="5"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3"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0" fontId="2" fillId="0" borderId="0" xfId="0" applyFont="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0" xfId="0" applyNumberFormat="1" applyFont="1" applyAlignment="1">
      <alignment horizontal="center" vertical="center"/>
    </xf>
    <xf numFmtId="49" fontId="1" fillId="0" borderId="0"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9" fontId="17" fillId="0"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0" fontId="0" fillId="0" borderId="0" xfId="0" applyAlignment="1">
      <alignment horizontal="center" vertical="center"/>
    </xf>
    <xf numFmtId="176" fontId="12"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9" Type="http://schemas.openxmlformats.org/officeDocument/2006/relationships/image" Target="media/image98.png"/><Relationship Id="rId98" Type="http://schemas.openxmlformats.org/officeDocument/2006/relationships/image" Target="media/image97.png"/><Relationship Id="rId97" Type="http://schemas.openxmlformats.org/officeDocument/2006/relationships/image" Target="media/image96.png"/><Relationship Id="rId96" Type="http://schemas.openxmlformats.org/officeDocument/2006/relationships/image" Target="media/image95.png"/><Relationship Id="rId95" Type="http://schemas.openxmlformats.org/officeDocument/2006/relationships/image" Target="media/image94.png"/><Relationship Id="rId94" Type="http://schemas.openxmlformats.org/officeDocument/2006/relationships/image" Target="media/image93.png"/><Relationship Id="rId93" Type="http://schemas.openxmlformats.org/officeDocument/2006/relationships/image" Target="media/image92.png"/><Relationship Id="rId92" Type="http://schemas.openxmlformats.org/officeDocument/2006/relationships/image" Target="media/image91.png"/><Relationship Id="rId91" Type="http://schemas.openxmlformats.org/officeDocument/2006/relationships/image" Target="media/image90.png"/><Relationship Id="rId90" Type="http://schemas.openxmlformats.org/officeDocument/2006/relationships/image" Target="media/image89.png"/><Relationship Id="rId9" Type="http://schemas.openxmlformats.org/officeDocument/2006/relationships/image" Target="media/image9.png"/><Relationship Id="rId89" Type="http://schemas.openxmlformats.org/officeDocument/2006/relationships/image" Target="media/image88.png"/><Relationship Id="rId88" Type="http://schemas.openxmlformats.org/officeDocument/2006/relationships/image" Target="media/image87.png"/><Relationship Id="rId87" Type="http://schemas.openxmlformats.org/officeDocument/2006/relationships/image" Target="media/image86.png"/><Relationship Id="rId86" Type="http://schemas.openxmlformats.org/officeDocument/2006/relationships/image" Target="media/image85.png"/><Relationship Id="rId85" Type="http://schemas.openxmlformats.org/officeDocument/2006/relationships/image" Target="media/image84.png"/><Relationship Id="rId84" Type="http://schemas.openxmlformats.org/officeDocument/2006/relationships/image" Target="media/image83.png"/><Relationship Id="rId83" Type="http://schemas.openxmlformats.org/officeDocument/2006/relationships/image" Target="media/image82.jpeg"/><Relationship Id="rId82" Type="http://schemas.openxmlformats.org/officeDocument/2006/relationships/image" Target="media/image81.png"/><Relationship Id="rId81" Type="http://schemas.openxmlformats.org/officeDocument/2006/relationships/image" Target="media/image80.png"/><Relationship Id="rId80" Type="http://schemas.openxmlformats.org/officeDocument/2006/relationships/image" Target="media/image79.jpeg"/><Relationship Id="rId8" Type="http://schemas.openxmlformats.org/officeDocument/2006/relationships/image" Target="media/image8.png"/><Relationship Id="rId79" Type="http://schemas.openxmlformats.org/officeDocument/2006/relationships/image" Target="media/image78.png"/><Relationship Id="rId78" Type="http://schemas.openxmlformats.org/officeDocument/2006/relationships/image" Target="media/image77.png"/><Relationship Id="rId77" Type="http://schemas.openxmlformats.org/officeDocument/2006/relationships/image" Target="media/image76.png"/><Relationship Id="rId76" Type="http://schemas.openxmlformats.org/officeDocument/2006/relationships/image" Target="media/image75.png"/><Relationship Id="rId75" Type="http://schemas.openxmlformats.org/officeDocument/2006/relationships/image" Target="NULL" TargetMode="External"/><Relationship Id="rId74" Type="http://schemas.openxmlformats.org/officeDocument/2006/relationships/image" Target="media/image74.png"/><Relationship Id="rId73" Type="http://schemas.openxmlformats.org/officeDocument/2006/relationships/image" Target="media/image73.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jpe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0" Type="http://schemas.openxmlformats.org/officeDocument/2006/relationships/image" Target="media/image199.png"/><Relationship Id="rId20" Type="http://schemas.openxmlformats.org/officeDocument/2006/relationships/image" Target="media/image20.png"/><Relationship Id="rId2" Type="http://schemas.openxmlformats.org/officeDocument/2006/relationships/image" Target="media/image2.png"/><Relationship Id="rId199" Type="http://schemas.openxmlformats.org/officeDocument/2006/relationships/image" Target="media/image198.png"/><Relationship Id="rId198" Type="http://schemas.openxmlformats.org/officeDocument/2006/relationships/image" Target="media/image197.png"/><Relationship Id="rId197" Type="http://schemas.openxmlformats.org/officeDocument/2006/relationships/image" Target="media/image196.png"/><Relationship Id="rId196" Type="http://schemas.openxmlformats.org/officeDocument/2006/relationships/image" Target="media/image195.png"/><Relationship Id="rId195" Type="http://schemas.openxmlformats.org/officeDocument/2006/relationships/image" Target="media/image194.png"/><Relationship Id="rId194" Type="http://schemas.openxmlformats.org/officeDocument/2006/relationships/image" Target="media/image193.png"/><Relationship Id="rId193" Type="http://schemas.openxmlformats.org/officeDocument/2006/relationships/image" Target="media/image192.png"/><Relationship Id="rId192" Type="http://schemas.openxmlformats.org/officeDocument/2006/relationships/image" Target="media/image191.png"/><Relationship Id="rId191" Type="http://schemas.openxmlformats.org/officeDocument/2006/relationships/image" Target="media/image190.png"/><Relationship Id="rId190" Type="http://schemas.openxmlformats.org/officeDocument/2006/relationships/image" Target="media/image189.png"/><Relationship Id="rId19" Type="http://schemas.openxmlformats.org/officeDocument/2006/relationships/image" Target="media/image19.png"/><Relationship Id="rId189" Type="http://schemas.openxmlformats.org/officeDocument/2006/relationships/image" Target="media/image188.jpeg"/><Relationship Id="rId188" Type="http://schemas.openxmlformats.org/officeDocument/2006/relationships/image" Target="media/image187.jpeg"/><Relationship Id="rId187" Type="http://schemas.openxmlformats.org/officeDocument/2006/relationships/image" Target="media/image186.png"/><Relationship Id="rId186" Type="http://schemas.openxmlformats.org/officeDocument/2006/relationships/image" Target="media/image185.png"/><Relationship Id="rId185" Type="http://schemas.openxmlformats.org/officeDocument/2006/relationships/image" Target="media/image184.png"/><Relationship Id="rId184" Type="http://schemas.openxmlformats.org/officeDocument/2006/relationships/image" Target="media/image183.png"/><Relationship Id="rId183" Type="http://schemas.openxmlformats.org/officeDocument/2006/relationships/image" Target="media/image182.png"/><Relationship Id="rId182" Type="http://schemas.openxmlformats.org/officeDocument/2006/relationships/image" Target="media/image181.png"/><Relationship Id="rId181" Type="http://schemas.openxmlformats.org/officeDocument/2006/relationships/image" Target="media/image180.png"/><Relationship Id="rId180" Type="http://schemas.openxmlformats.org/officeDocument/2006/relationships/image" Target="media/image179.png"/><Relationship Id="rId18" Type="http://schemas.openxmlformats.org/officeDocument/2006/relationships/image" Target="media/image18.png"/><Relationship Id="rId179" Type="http://schemas.openxmlformats.org/officeDocument/2006/relationships/image" Target="media/image178.png"/><Relationship Id="rId178" Type="http://schemas.openxmlformats.org/officeDocument/2006/relationships/image" Target="media/image177.png"/><Relationship Id="rId177" Type="http://schemas.openxmlformats.org/officeDocument/2006/relationships/image" Target="media/image176.png"/><Relationship Id="rId176" Type="http://schemas.openxmlformats.org/officeDocument/2006/relationships/image" Target="media/image175.jpeg"/><Relationship Id="rId175" Type="http://schemas.openxmlformats.org/officeDocument/2006/relationships/image" Target="media/image174.png"/><Relationship Id="rId174" Type="http://schemas.openxmlformats.org/officeDocument/2006/relationships/image" Target="media/image173.png"/><Relationship Id="rId173" Type="http://schemas.openxmlformats.org/officeDocument/2006/relationships/image" Target="media/image172.png"/><Relationship Id="rId172" Type="http://schemas.openxmlformats.org/officeDocument/2006/relationships/image" Target="media/image171.png"/><Relationship Id="rId171" Type="http://schemas.openxmlformats.org/officeDocument/2006/relationships/image" Target="media/image170.png"/><Relationship Id="rId170" Type="http://schemas.openxmlformats.org/officeDocument/2006/relationships/image" Target="media/image169.png"/><Relationship Id="rId17" Type="http://schemas.openxmlformats.org/officeDocument/2006/relationships/image" Target="media/image17.png"/><Relationship Id="rId169" Type="http://schemas.openxmlformats.org/officeDocument/2006/relationships/image" Target="media/image168.png"/><Relationship Id="rId168" Type="http://schemas.openxmlformats.org/officeDocument/2006/relationships/image" Target="media/image167.png"/><Relationship Id="rId167" Type="http://schemas.openxmlformats.org/officeDocument/2006/relationships/image" Target="media/image166.jpeg"/><Relationship Id="rId166" Type="http://schemas.openxmlformats.org/officeDocument/2006/relationships/image" Target="media/image165.png"/><Relationship Id="rId165" Type="http://schemas.openxmlformats.org/officeDocument/2006/relationships/image" Target="media/image164.png"/><Relationship Id="rId164" Type="http://schemas.openxmlformats.org/officeDocument/2006/relationships/image" Target="media/image163.png"/><Relationship Id="rId163" Type="http://schemas.openxmlformats.org/officeDocument/2006/relationships/image" Target="media/image162.png"/><Relationship Id="rId162" Type="http://schemas.openxmlformats.org/officeDocument/2006/relationships/image" Target="media/image161.png"/><Relationship Id="rId161" Type="http://schemas.openxmlformats.org/officeDocument/2006/relationships/image" Target="media/image160.png"/><Relationship Id="rId160" Type="http://schemas.openxmlformats.org/officeDocument/2006/relationships/image" Target="media/image159.png"/><Relationship Id="rId16" Type="http://schemas.openxmlformats.org/officeDocument/2006/relationships/image" Target="media/image16.png"/><Relationship Id="rId159" Type="http://schemas.openxmlformats.org/officeDocument/2006/relationships/image" Target="media/image158.png"/><Relationship Id="rId158" Type="http://schemas.openxmlformats.org/officeDocument/2006/relationships/image" Target="media/image157.png"/><Relationship Id="rId157" Type="http://schemas.openxmlformats.org/officeDocument/2006/relationships/image" Target="media/image156.png"/><Relationship Id="rId156" Type="http://schemas.openxmlformats.org/officeDocument/2006/relationships/image" Target="media/image155.png"/><Relationship Id="rId155" Type="http://schemas.openxmlformats.org/officeDocument/2006/relationships/image" Target="media/image154.png"/><Relationship Id="rId154" Type="http://schemas.openxmlformats.org/officeDocument/2006/relationships/image" Target="media/image153.png"/><Relationship Id="rId153" Type="http://schemas.openxmlformats.org/officeDocument/2006/relationships/image" Target="media/image152.png"/><Relationship Id="rId152" Type="http://schemas.openxmlformats.org/officeDocument/2006/relationships/image" Target="media/image151.png"/><Relationship Id="rId151" Type="http://schemas.openxmlformats.org/officeDocument/2006/relationships/image" Target="media/image150.png"/><Relationship Id="rId150" Type="http://schemas.openxmlformats.org/officeDocument/2006/relationships/image" Target="media/image149.png"/><Relationship Id="rId15" Type="http://schemas.openxmlformats.org/officeDocument/2006/relationships/image" Target="media/image15.png"/><Relationship Id="rId149" Type="http://schemas.openxmlformats.org/officeDocument/2006/relationships/image" Target="media/image148.png"/><Relationship Id="rId148" Type="http://schemas.openxmlformats.org/officeDocument/2006/relationships/image" Target="media/image147.png"/><Relationship Id="rId147" Type="http://schemas.openxmlformats.org/officeDocument/2006/relationships/image" Target="media/image146.png"/><Relationship Id="rId146" Type="http://schemas.openxmlformats.org/officeDocument/2006/relationships/image" Target="media/image145.png"/><Relationship Id="rId145" Type="http://schemas.openxmlformats.org/officeDocument/2006/relationships/image" Target="media/image144.jpeg"/><Relationship Id="rId144" Type="http://schemas.openxmlformats.org/officeDocument/2006/relationships/image" Target="media/image143.png"/><Relationship Id="rId143" Type="http://schemas.openxmlformats.org/officeDocument/2006/relationships/image" Target="media/image142.png"/><Relationship Id="rId142" Type="http://schemas.openxmlformats.org/officeDocument/2006/relationships/image" Target="media/image141.png"/><Relationship Id="rId141" Type="http://schemas.openxmlformats.org/officeDocument/2006/relationships/image" Target="media/image140.png"/><Relationship Id="rId140" Type="http://schemas.openxmlformats.org/officeDocument/2006/relationships/image" Target="media/image139.png"/><Relationship Id="rId14" Type="http://schemas.openxmlformats.org/officeDocument/2006/relationships/image" Target="media/image14.jpeg"/><Relationship Id="rId139" Type="http://schemas.openxmlformats.org/officeDocument/2006/relationships/image" Target="media/image138.png"/><Relationship Id="rId138" Type="http://schemas.openxmlformats.org/officeDocument/2006/relationships/image" Target="media/image137.png"/><Relationship Id="rId137" Type="http://schemas.openxmlformats.org/officeDocument/2006/relationships/image" Target="media/image136.png"/><Relationship Id="rId136" Type="http://schemas.openxmlformats.org/officeDocument/2006/relationships/image" Target="media/image135.png"/><Relationship Id="rId135" Type="http://schemas.openxmlformats.org/officeDocument/2006/relationships/image" Target="media/image134.png"/><Relationship Id="rId134" Type="http://schemas.openxmlformats.org/officeDocument/2006/relationships/image" Target="media/image133.png"/><Relationship Id="rId133" Type="http://schemas.openxmlformats.org/officeDocument/2006/relationships/image" Target="media/image132.png"/><Relationship Id="rId132" Type="http://schemas.openxmlformats.org/officeDocument/2006/relationships/image" Target="media/image131.png"/><Relationship Id="rId131" Type="http://schemas.openxmlformats.org/officeDocument/2006/relationships/image" Target="media/image130.png"/><Relationship Id="rId130" Type="http://schemas.openxmlformats.org/officeDocument/2006/relationships/image" Target="media/image129.png"/><Relationship Id="rId13" Type="http://schemas.openxmlformats.org/officeDocument/2006/relationships/image" Target="media/image13.png"/><Relationship Id="rId129" Type="http://schemas.openxmlformats.org/officeDocument/2006/relationships/image" Target="media/image128.png"/><Relationship Id="rId128" Type="http://schemas.openxmlformats.org/officeDocument/2006/relationships/image" Target="media/image127.jpeg"/><Relationship Id="rId127" Type="http://schemas.openxmlformats.org/officeDocument/2006/relationships/image" Target="media/image126.png"/><Relationship Id="rId126" Type="http://schemas.openxmlformats.org/officeDocument/2006/relationships/image" Target="media/image125.png"/><Relationship Id="rId125" Type="http://schemas.openxmlformats.org/officeDocument/2006/relationships/image" Target="media/image124.png"/><Relationship Id="rId124" Type="http://schemas.openxmlformats.org/officeDocument/2006/relationships/image" Target="media/image123.png"/><Relationship Id="rId123" Type="http://schemas.openxmlformats.org/officeDocument/2006/relationships/image" Target="media/image122.png"/><Relationship Id="rId122" Type="http://schemas.openxmlformats.org/officeDocument/2006/relationships/image" Target="media/image121.png"/><Relationship Id="rId121" Type="http://schemas.openxmlformats.org/officeDocument/2006/relationships/image" Target="media/image120.png"/><Relationship Id="rId120" Type="http://schemas.openxmlformats.org/officeDocument/2006/relationships/image" Target="media/image119.png"/><Relationship Id="rId12" Type="http://schemas.openxmlformats.org/officeDocument/2006/relationships/image" Target="media/image12.png"/><Relationship Id="rId119" Type="http://schemas.openxmlformats.org/officeDocument/2006/relationships/image" Target="media/image118.png"/><Relationship Id="rId118" Type="http://schemas.openxmlformats.org/officeDocument/2006/relationships/image" Target="media/image117.png"/><Relationship Id="rId117" Type="http://schemas.openxmlformats.org/officeDocument/2006/relationships/image" Target="media/image116.png"/><Relationship Id="rId116" Type="http://schemas.openxmlformats.org/officeDocument/2006/relationships/image" Target="media/image115.png"/><Relationship Id="rId115" Type="http://schemas.openxmlformats.org/officeDocument/2006/relationships/image" Target="media/image114.png"/><Relationship Id="rId114" Type="http://schemas.openxmlformats.org/officeDocument/2006/relationships/image" Target="media/image113.png"/><Relationship Id="rId113" Type="http://schemas.openxmlformats.org/officeDocument/2006/relationships/image" Target="media/image112.jpeg"/><Relationship Id="rId112" Type="http://schemas.openxmlformats.org/officeDocument/2006/relationships/image" Target="media/image111.png"/><Relationship Id="rId111" Type="http://schemas.openxmlformats.org/officeDocument/2006/relationships/image" Target="media/image110.png"/><Relationship Id="rId110" Type="http://schemas.openxmlformats.org/officeDocument/2006/relationships/image" Target="media/image109.png"/><Relationship Id="rId11" Type="http://schemas.openxmlformats.org/officeDocument/2006/relationships/image" Target="media/image11.png"/><Relationship Id="rId109" Type="http://schemas.openxmlformats.org/officeDocument/2006/relationships/image" Target="media/image108.png"/><Relationship Id="rId108" Type="http://schemas.openxmlformats.org/officeDocument/2006/relationships/image" Target="media/image107.png"/><Relationship Id="rId107" Type="http://schemas.openxmlformats.org/officeDocument/2006/relationships/image" Target="media/image106.png"/><Relationship Id="rId106" Type="http://schemas.openxmlformats.org/officeDocument/2006/relationships/image" Target="media/image105.png"/><Relationship Id="rId105" Type="http://schemas.openxmlformats.org/officeDocument/2006/relationships/image" Target="media/image104.png"/><Relationship Id="rId104" Type="http://schemas.openxmlformats.org/officeDocument/2006/relationships/image" Target="media/image103.png"/><Relationship Id="rId103" Type="http://schemas.openxmlformats.org/officeDocument/2006/relationships/image" Target="media/image102.png"/><Relationship Id="rId102" Type="http://schemas.openxmlformats.org/officeDocument/2006/relationships/image" Target="media/image101.png"/><Relationship Id="rId101" Type="http://schemas.openxmlformats.org/officeDocument/2006/relationships/image" Target="media/image100.png"/><Relationship Id="rId100" Type="http://schemas.openxmlformats.org/officeDocument/2006/relationships/image" Target="media/image99.png"/><Relationship Id="rId10" Type="http://schemas.openxmlformats.org/officeDocument/2006/relationships/image" Target="media/image10.jpe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0"/>
  <sheetViews>
    <sheetView tabSelected="1" zoomScale="90" zoomScaleNormal="90" workbookViewId="0">
      <selection activeCell="M4" sqref="M4"/>
    </sheetView>
  </sheetViews>
  <sheetFormatPr defaultColWidth="9" defaultRowHeight="12.75"/>
  <cols>
    <col min="1" max="1" width="5.25" style="2" customWidth="1"/>
    <col min="2" max="2" width="12.5" style="3" customWidth="1"/>
    <col min="3" max="3" width="9.88333333333333" style="3" customWidth="1"/>
    <col min="4" max="4" width="12.75" style="3" customWidth="1"/>
    <col min="5" max="5" width="11.25" style="3" customWidth="1"/>
    <col min="6" max="6" width="41.3833333333333" style="2" customWidth="1"/>
    <col min="7" max="7" width="16.1333333333333" style="4" customWidth="1"/>
    <col min="8" max="8" width="23.3833333333333" style="5" customWidth="1"/>
    <col min="9" max="9" width="16.3833333333333" style="3" customWidth="1"/>
    <col min="10" max="10" width="21.75" style="3" customWidth="1"/>
    <col min="11" max="11" width="13" style="3" customWidth="1"/>
    <col min="12" max="12" width="13.6333333333333" style="3" customWidth="1"/>
    <col min="13" max="13" width="11" style="3" customWidth="1"/>
    <col min="14" max="14" width="9" style="3"/>
    <col min="15" max="15" width="12.1333333333333" style="3" customWidth="1"/>
    <col min="16" max="16" width="14.1333333333333" style="3" customWidth="1"/>
    <col min="17" max="17" width="16.25" style="3" customWidth="1"/>
    <col min="18" max="18" width="12.1333333333333" style="3" customWidth="1"/>
    <col min="19" max="19" width="14.1333333333333" style="3" customWidth="1"/>
    <col min="20" max="20" width="16.25" style="3" customWidth="1"/>
    <col min="21" max="16384" width="9" style="6"/>
  </cols>
  <sheetData>
    <row r="1" ht="51" customHeight="1" spans="1:10">
      <c r="A1" s="7" t="s">
        <v>0</v>
      </c>
      <c r="B1" s="7"/>
      <c r="C1" s="7"/>
      <c r="D1" s="7"/>
      <c r="E1" s="7"/>
      <c r="F1" s="7"/>
      <c r="G1" s="8"/>
      <c r="H1" s="9"/>
      <c r="I1" s="24"/>
      <c r="J1" s="7"/>
    </row>
    <row r="2" s="1" customFormat="1" ht="51" customHeight="1" spans="1:20">
      <c r="A2" s="10" t="s">
        <v>1</v>
      </c>
      <c r="B2" s="10" t="s">
        <v>2</v>
      </c>
      <c r="C2" s="10" t="s">
        <v>3</v>
      </c>
      <c r="D2" s="10" t="s">
        <v>4</v>
      </c>
      <c r="E2" s="10" t="s">
        <v>5</v>
      </c>
      <c r="F2" s="10" t="s">
        <v>6</v>
      </c>
      <c r="G2" s="11" t="s">
        <v>7</v>
      </c>
      <c r="H2" s="11" t="s">
        <v>8</v>
      </c>
      <c r="I2" s="10" t="s">
        <v>9</v>
      </c>
      <c r="J2" s="10" t="s">
        <v>10</v>
      </c>
      <c r="K2" s="25"/>
      <c r="L2" s="25"/>
      <c r="M2" s="25"/>
      <c r="N2" s="25"/>
      <c r="O2" s="25"/>
      <c r="P2" s="25"/>
      <c r="Q2" s="25"/>
      <c r="R2" s="25"/>
      <c r="S2" s="25"/>
      <c r="T2" s="25"/>
    </row>
    <row r="3" ht="102" customHeight="1" spans="1:20">
      <c r="A3" s="12" t="s">
        <v>11</v>
      </c>
      <c r="B3" s="13" t="s">
        <v>12</v>
      </c>
      <c r="C3" s="13" t="s">
        <v>13</v>
      </c>
      <c r="D3" s="14">
        <v>9</v>
      </c>
      <c r="E3" s="13" t="s">
        <v>14</v>
      </c>
      <c r="F3" s="15" t="s">
        <v>15</v>
      </c>
      <c r="G3" s="16" t="s">
        <v>16</v>
      </c>
      <c r="H3" s="17" t="str">
        <f>_xlfn.DISPIMG("ID_59F21B8427744B29839DFA1289810E1E",1)</f>
        <v>=DISPIMG("ID_59F21B8427744B29839DFA1289810E1E",1)</v>
      </c>
      <c r="I3" s="12" t="s">
        <v>17</v>
      </c>
      <c r="J3" s="26" t="s">
        <v>18</v>
      </c>
      <c r="K3" s="27"/>
      <c r="L3" s="28"/>
      <c r="M3" s="27"/>
      <c r="N3" s="27"/>
      <c r="O3" s="27"/>
      <c r="P3" s="27"/>
      <c r="Q3" s="27"/>
      <c r="R3" s="27"/>
      <c r="S3" s="27"/>
      <c r="T3" s="27"/>
    </row>
    <row r="4" ht="116" customHeight="1" spans="1:20">
      <c r="A4" s="12" t="s">
        <v>19</v>
      </c>
      <c r="B4" s="13" t="s">
        <v>20</v>
      </c>
      <c r="C4" s="13" t="s">
        <v>21</v>
      </c>
      <c r="D4" s="18">
        <v>500</v>
      </c>
      <c r="E4" s="13" t="s">
        <v>22</v>
      </c>
      <c r="F4" s="13" t="s">
        <v>23</v>
      </c>
      <c r="G4" s="35" t="s">
        <v>24</v>
      </c>
      <c r="H4" s="19" t="str">
        <f>_xlfn.DISPIMG("ID_CF2314AA380A4EF391DCCFC70771D422",1)</f>
        <v>=DISPIMG("ID_CF2314AA380A4EF391DCCFC70771D422",1)</v>
      </c>
      <c r="I4" s="12" t="s">
        <v>17</v>
      </c>
      <c r="J4" s="12"/>
      <c r="K4" s="29"/>
      <c r="L4" s="29"/>
      <c r="M4" s="29"/>
      <c r="N4" s="29"/>
      <c r="O4" s="29"/>
      <c r="P4" s="29"/>
      <c r="Q4" s="29"/>
      <c r="R4" s="29"/>
      <c r="S4" s="29"/>
      <c r="T4" s="29"/>
    </row>
    <row r="5" ht="81" customHeight="1" spans="1:20">
      <c r="A5" s="12" t="s">
        <v>25</v>
      </c>
      <c r="B5" s="15" t="s">
        <v>26</v>
      </c>
      <c r="C5" s="13" t="s">
        <v>27</v>
      </c>
      <c r="D5" s="18">
        <v>35</v>
      </c>
      <c r="E5" s="13" t="s">
        <v>28</v>
      </c>
      <c r="F5" s="13" t="s">
        <v>29</v>
      </c>
      <c r="G5" s="35" t="s">
        <v>30</v>
      </c>
      <c r="H5" s="19" t="str">
        <f>_xlfn.DISPIMG("ID_C0DB6F64661147EF8395B41C1C245F48",1)</f>
        <v>=DISPIMG("ID_C0DB6F64661147EF8395B41C1C245F48",1)</v>
      </c>
      <c r="I5" s="12" t="s">
        <v>17</v>
      </c>
      <c r="J5" s="12"/>
      <c r="K5" s="29"/>
      <c r="L5" s="29"/>
      <c r="M5" s="29"/>
      <c r="N5" s="29"/>
      <c r="O5" s="29"/>
      <c r="P5" s="29"/>
      <c r="Q5" s="29"/>
      <c r="R5" s="29"/>
      <c r="S5" s="29"/>
      <c r="T5" s="29"/>
    </row>
    <row r="6" ht="81" customHeight="1" spans="1:20">
      <c r="A6" s="12" t="s">
        <v>31</v>
      </c>
      <c r="B6" s="15" t="s">
        <v>26</v>
      </c>
      <c r="C6" s="13" t="s">
        <v>32</v>
      </c>
      <c r="D6" s="18">
        <v>35</v>
      </c>
      <c r="E6" s="13" t="s">
        <v>33</v>
      </c>
      <c r="F6" s="13" t="s">
        <v>34</v>
      </c>
      <c r="G6" s="16" t="s">
        <v>35</v>
      </c>
      <c r="H6" s="19" t="str">
        <f>_xlfn.DISPIMG("ID_48FD7E9AE5E74D359948C112B87395DD",1)</f>
        <v>=DISPIMG("ID_48FD7E9AE5E74D359948C112B87395DD",1)</v>
      </c>
      <c r="I6" s="12" t="s">
        <v>17</v>
      </c>
      <c r="J6" s="12"/>
      <c r="K6" s="29"/>
      <c r="L6" s="29"/>
      <c r="M6" s="29"/>
      <c r="N6" s="29"/>
      <c r="O6" s="29"/>
      <c r="P6" s="29"/>
      <c r="Q6" s="29"/>
      <c r="R6" s="29"/>
      <c r="S6" s="29"/>
      <c r="T6" s="29"/>
    </row>
    <row r="7" ht="81" customHeight="1" spans="1:20">
      <c r="A7" s="12" t="s">
        <v>36</v>
      </c>
      <c r="B7" s="15" t="s">
        <v>26</v>
      </c>
      <c r="C7" s="20" t="s">
        <v>37</v>
      </c>
      <c r="D7" s="14">
        <v>15</v>
      </c>
      <c r="E7" s="13" t="s">
        <v>28</v>
      </c>
      <c r="F7" s="13" t="s">
        <v>38</v>
      </c>
      <c r="G7" s="16" t="s">
        <v>39</v>
      </c>
      <c r="H7" s="19" t="str">
        <f>_xlfn.DISPIMG("ID_DF341C04394946149E1C8184367ED15B",1)</f>
        <v>=DISPIMG("ID_DF341C04394946149E1C8184367ED15B",1)</v>
      </c>
      <c r="I7" s="12" t="s">
        <v>17</v>
      </c>
      <c r="J7" s="12"/>
      <c r="K7" s="29"/>
      <c r="L7" s="29"/>
      <c r="M7" s="29"/>
      <c r="N7" s="29"/>
      <c r="O7" s="29"/>
      <c r="P7" s="29"/>
      <c r="Q7" s="29"/>
      <c r="R7" s="29"/>
      <c r="S7" s="29"/>
      <c r="T7" s="29"/>
    </row>
    <row r="8" ht="55" customHeight="1" spans="1:20">
      <c r="A8" s="12" t="s">
        <v>40</v>
      </c>
      <c r="B8" s="15" t="s">
        <v>41</v>
      </c>
      <c r="C8" s="13" t="s">
        <v>42</v>
      </c>
      <c r="D8" s="14">
        <v>47</v>
      </c>
      <c r="E8" s="13" t="s">
        <v>28</v>
      </c>
      <c r="F8" s="15" t="s">
        <v>43</v>
      </c>
      <c r="G8" s="16" t="s">
        <v>44</v>
      </c>
      <c r="H8" s="17" t="str">
        <f>_xlfn.DISPIMG("ID_BD0DF43BABF944A890F503F3156E78A3",1)</f>
        <v>=DISPIMG("ID_BD0DF43BABF944A890F503F3156E78A3",1)</v>
      </c>
      <c r="I8" s="12" t="s">
        <v>17</v>
      </c>
      <c r="J8" s="12"/>
      <c r="K8" s="29"/>
      <c r="L8" s="29"/>
      <c r="M8" s="29"/>
      <c r="N8" s="29"/>
      <c r="O8" s="29"/>
      <c r="P8" s="29"/>
      <c r="Q8" s="29"/>
      <c r="R8" s="29"/>
      <c r="S8" s="29"/>
      <c r="T8" s="29"/>
    </row>
    <row r="9" ht="36" spans="1:20">
      <c r="A9" s="12" t="s">
        <v>45</v>
      </c>
      <c r="B9" s="15" t="s">
        <v>46</v>
      </c>
      <c r="C9" s="13" t="s">
        <v>47</v>
      </c>
      <c r="D9" s="18">
        <v>295</v>
      </c>
      <c r="E9" s="13" t="s">
        <v>22</v>
      </c>
      <c r="F9" s="13" t="s">
        <v>48</v>
      </c>
      <c r="G9" s="16" t="s">
        <v>49</v>
      </c>
      <c r="H9" s="19" t="str">
        <f>_xlfn.DISPIMG("ID_816BEA3AA1444576AAAAD407224F9C68",1)</f>
        <v>=DISPIMG("ID_816BEA3AA1444576AAAAD407224F9C68",1)</v>
      </c>
      <c r="I9" s="12" t="s">
        <v>17</v>
      </c>
      <c r="J9" s="12"/>
      <c r="K9" s="29"/>
      <c r="L9" s="29"/>
      <c r="M9" s="29"/>
      <c r="N9" s="29"/>
      <c r="O9" s="29"/>
      <c r="P9" s="29"/>
      <c r="Q9" s="29"/>
      <c r="R9" s="29"/>
      <c r="S9" s="29"/>
      <c r="T9" s="29"/>
    </row>
    <row r="10" ht="72" spans="1:20">
      <c r="A10" s="12" t="s">
        <v>50</v>
      </c>
      <c r="B10" s="15" t="s">
        <v>51</v>
      </c>
      <c r="C10" s="13" t="s">
        <v>52</v>
      </c>
      <c r="D10" s="18">
        <v>277</v>
      </c>
      <c r="E10" s="13" t="s">
        <v>33</v>
      </c>
      <c r="F10" s="13" t="s">
        <v>53</v>
      </c>
      <c r="G10" s="16" t="s">
        <v>54</v>
      </c>
      <c r="H10" s="19" t="str">
        <f t="shared" ref="H10:H12" si="0">_xlfn.DISPIMG("ID_5374CDD402814449B08CA9AB5DCC21E5",1)</f>
        <v>=DISPIMG("ID_5374CDD402814449B08CA9AB5DCC21E5",1)</v>
      </c>
      <c r="I10" s="12" t="s">
        <v>17</v>
      </c>
      <c r="J10" s="12"/>
      <c r="K10" s="29"/>
      <c r="L10" s="29"/>
      <c r="M10" s="29"/>
      <c r="N10" s="29"/>
      <c r="O10" s="29"/>
      <c r="P10" s="29"/>
      <c r="Q10" s="29"/>
      <c r="R10" s="29"/>
      <c r="S10" s="29"/>
      <c r="T10" s="29"/>
    </row>
    <row r="11" ht="72" spans="1:20">
      <c r="A11" s="12" t="s">
        <v>55</v>
      </c>
      <c r="B11" s="15" t="s">
        <v>51</v>
      </c>
      <c r="C11" s="13" t="s">
        <v>52</v>
      </c>
      <c r="D11" s="18">
        <v>215</v>
      </c>
      <c r="E11" s="13" t="s">
        <v>33</v>
      </c>
      <c r="F11" s="13" t="s">
        <v>56</v>
      </c>
      <c r="G11" s="16" t="s">
        <v>57</v>
      </c>
      <c r="H11" s="19" t="str">
        <f t="shared" si="0"/>
        <v>=DISPIMG("ID_5374CDD402814449B08CA9AB5DCC21E5",1)</v>
      </c>
      <c r="I11" s="12" t="s">
        <v>17</v>
      </c>
      <c r="J11" s="12"/>
      <c r="K11" s="29"/>
      <c r="L11" s="29"/>
      <c r="M11" s="29"/>
      <c r="N11" s="29"/>
      <c r="O11" s="29"/>
      <c r="P11" s="29"/>
      <c r="Q11" s="29"/>
      <c r="R11" s="29"/>
      <c r="S11" s="29"/>
      <c r="T11" s="29"/>
    </row>
    <row r="12" ht="72" spans="1:20">
      <c r="A12" s="12" t="s">
        <v>58</v>
      </c>
      <c r="B12" s="15" t="s">
        <v>51</v>
      </c>
      <c r="C12" s="13" t="s">
        <v>52</v>
      </c>
      <c r="D12" s="18">
        <v>143</v>
      </c>
      <c r="E12" s="13" t="s">
        <v>33</v>
      </c>
      <c r="F12" s="13" t="s">
        <v>59</v>
      </c>
      <c r="G12" s="16" t="s">
        <v>60</v>
      </c>
      <c r="H12" s="19" t="str">
        <f t="shared" si="0"/>
        <v>=DISPIMG("ID_5374CDD402814449B08CA9AB5DCC21E5",1)</v>
      </c>
      <c r="I12" s="12" t="s">
        <v>17</v>
      </c>
      <c r="J12" s="12"/>
      <c r="K12" s="29"/>
      <c r="L12" s="29"/>
      <c r="M12" s="29"/>
      <c r="N12" s="29"/>
      <c r="O12" s="29"/>
      <c r="P12" s="29"/>
      <c r="Q12" s="29"/>
      <c r="R12" s="29"/>
      <c r="S12" s="29"/>
      <c r="T12" s="29"/>
    </row>
    <row r="13" ht="47" customHeight="1" spans="1:20">
      <c r="A13" s="12" t="s">
        <v>61</v>
      </c>
      <c r="B13" s="15" t="s">
        <v>62</v>
      </c>
      <c r="C13" s="15" t="s">
        <v>63</v>
      </c>
      <c r="D13" s="14">
        <v>360</v>
      </c>
      <c r="E13" s="13" t="s">
        <v>22</v>
      </c>
      <c r="F13" s="15" t="s">
        <v>64</v>
      </c>
      <c r="G13" s="21" t="s">
        <v>65</v>
      </c>
      <c r="H13" s="19" t="str">
        <f>_xlfn.DISPIMG("ID_19149B9C411440759DF5037FFD997F0A",1)</f>
        <v>=DISPIMG("ID_19149B9C411440759DF5037FFD997F0A",1)</v>
      </c>
      <c r="I13" s="12" t="s">
        <v>17</v>
      </c>
      <c r="J13" s="12"/>
      <c r="K13" s="29"/>
      <c r="L13" s="29"/>
      <c r="M13" s="29"/>
      <c r="N13" s="29"/>
      <c r="O13" s="29"/>
      <c r="P13" s="29"/>
      <c r="Q13" s="29"/>
      <c r="R13" s="29"/>
      <c r="S13" s="29"/>
      <c r="T13" s="29"/>
    </row>
    <row r="14" ht="48" spans="1:20">
      <c r="A14" s="12" t="s">
        <v>66</v>
      </c>
      <c r="B14" s="15" t="s">
        <v>67</v>
      </c>
      <c r="C14" s="13" t="s">
        <v>52</v>
      </c>
      <c r="D14" s="18">
        <v>1099</v>
      </c>
      <c r="E14" s="13" t="s">
        <v>33</v>
      </c>
      <c r="F14" s="13" t="s">
        <v>68</v>
      </c>
      <c r="G14" s="16" t="s">
        <v>69</v>
      </c>
      <c r="H14" s="19" t="str">
        <f>_xlfn.DISPIMG("ID_625EE558A9E24AC59A89B9BCB69622A4",1)</f>
        <v>=DISPIMG("ID_625EE558A9E24AC59A89B9BCB69622A4",1)</v>
      </c>
      <c r="I14" s="12" t="s">
        <v>17</v>
      </c>
      <c r="J14" s="12"/>
      <c r="K14" s="29"/>
      <c r="L14" s="29"/>
      <c r="M14" s="29"/>
      <c r="N14" s="29"/>
      <c r="O14" s="29"/>
      <c r="P14" s="29"/>
      <c r="Q14" s="29"/>
      <c r="R14" s="29"/>
      <c r="S14" s="29"/>
      <c r="T14" s="29"/>
    </row>
    <row r="15" ht="48" spans="1:20">
      <c r="A15" s="12" t="s">
        <v>70</v>
      </c>
      <c r="B15" s="15" t="s">
        <v>67</v>
      </c>
      <c r="C15" s="13" t="s">
        <v>52</v>
      </c>
      <c r="D15" s="18">
        <v>499</v>
      </c>
      <c r="E15" s="13" t="s">
        <v>33</v>
      </c>
      <c r="F15" s="13" t="s">
        <v>71</v>
      </c>
      <c r="G15" s="16" t="s">
        <v>72</v>
      </c>
      <c r="H15" s="19" t="str">
        <f>_xlfn.DISPIMG("ID_84BE87C3B7CD4E7289169BC37A372FBF",1)</f>
        <v>=DISPIMG("ID_84BE87C3B7CD4E7289169BC37A372FBF",1)</v>
      </c>
      <c r="I15" s="12" t="s">
        <v>17</v>
      </c>
      <c r="J15" s="12"/>
      <c r="K15" s="29"/>
      <c r="L15" s="29"/>
      <c r="M15" s="29"/>
      <c r="N15" s="29"/>
      <c r="O15" s="29"/>
      <c r="P15" s="29"/>
      <c r="Q15" s="29"/>
      <c r="R15" s="29"/>
      <c r="S15" s="29"/>
      <c r="T15" s="29"/>
    </row>
    <row r="16" ht="48" spans="1:20">
      <c r="A16" s="12" t="s">
        <v>73</v>
      </c>
      <c r="B16" s="15" t="s">
        <v>67</v>
      </c>
      <c r="C16" s="13" t="s">
        <v>52</v>
      </c>
      <c r="D16" s="18">
        <v>351</v>
      </c>
      <c r="E16" s="13" t="s">
        <v>33</v>
      </c>
      <c r="F16" s="13" t="s">
        <v>74</v>
      </c>
      <c r="G16" s="16" t="s">
        <v>72</v>
      </c>
      <c r="H16" s="19" t="str">
        <f>_xlfn.DISPIMG("ID_4EF26547F6194097ADD75EB26FF938A2",1)</f>
        <v>=DISPIMG("ID_4EF26547F6194097ADD75EB26FF938A2",1)</v>
      </c>
      <c r="I16" s="12" t="s">
        <v>17</v>
      </c>
      <c r="J16" s="12"/>
      <c r="K16" s="29"/>
      <c r="L16" s="29"/>
      <c r="M16" s="29"/>
      <c r="N16" s="29"/>
      <c r="O16" s="29"/>
      <c r="P16" s="29"/>
      <c r="Q16" s="29"/>
      <c r="R16" s="29"/>
      <c r="S16" s="29"/>
      <c r="T16" s="29"/>
    </row>
    <row r="17" ht="51.75" spans="1:20">
      <c r="A17" s="12" t="s">
        <v>75</v>
      </c>
      <c r="B17" s="20" t="s">
        <v>76</v>
      </c>
      <c r="C17" s="13" t="s">
        <v>77</v>
      </c>
      <c r="D17" s="14">
        <v>99</v>
      </c>
      <c r="E17" s="13" t="s">
        <v>78</v>
      </c>
      <c r="F17" s="15" t="s">
        <v>79</v>
      </c>
      <c r="G17" s="16" t="s">
        <v>80</v>
      </c>
      <c r="H17" s="17" t="str">
        <f>_xlfn.DISPIMG("ID_66D958E1402B4549A93EDD611A2DB8A6",1)</f>
        <v>=DISPIMG("ID_66D958E1402B4549A93EDD611A2DB8A6",1)</v>
      </c>
      <c r="I17" s="12" t="s">
        <v>17</v>
      </c>
      <c r="J17" s="12"/>
      <c r="K17" s="29"/>
      <c r="L17" s="29"/>
      <c r="M17" s="29"/>
      <c r="N17" s="29"/>
      <c r="O17" s="29"/>
      <c r="P17" s="29"/>
      <c r="Q17" s="29"/>
      <c r="R17" s="29"/>
      <c r="S17" s="29"/>
      <c r="T17" s="29"/>
    </row>
    <row r="18" ht="72" spans="1:20">
      <c r="A18" s="12" t="s">
        <v>81</v>
      </c>
      <c r="B18" s="15" t="s">
        <v>82</v>
      </c>
      <c r="C18" s="13" t="s">
        <v>83</v>
      </c>
      <c r="D18" s="14">
        <v>140</v>
      </c>
      <c r="E18" s="13" t="s">
        <v>84</v>
      </c>
      <c r="F18" s="13" t="s">
        <v>85</v>
      </c>
      <c r="G18" s="16" t="s">
        <v>86</v>
      </c>
      <c r="H18" s="19" t="str">
        <f>_xlfn.DISPIMG("ID_24585D930C8B4963BC13B44C821E3E4E",1)</f>
        <v>=DISPIMG("ID_24585D930C8B4963BC13B44C821E3E4E",1)</v>
      </c>
      <c r="I18" s="12" t="s">
        <v>17</v>
      </c>
      <c r="J18" s="12"/>
      <c r="K18" s="29"/>
      <c r="L18" s="29"/>
      <c r="M18" s="29"/>
      <c r="N18" s="29"/>
      <c r="O18" s="29"/>
      <c r="P18" s="29"/>
      <c r="Q18" s="29"/>
      <c r="R18" s="29"/>
      <c r="S18" s="29"/>
      <c r="T18" s="29"/>
    </row>
    <row r="19" ht="120" spans="1:20">
      <c r="A19" s="12" t="s">
        <v>87</v>
      </c>
      <c r="B19" s="20" t="s">
        <v>88</v>
      </c>
      <c r="C19" s="13" t="s">
        <v>89</v>
      </c>
      <c r="D19" s="18">
        <v>88</v>
      </c>
      <c r="E19" s="13" t="s">
        <v>78</v>
      </c>
      <c r="F19" s="13" t="s">
        <v>90</v>
      </c>
      <c r="G19" s="16" t="s">
        <v>91</v>
      </c>
      <c r="H19" s="19" t="str">
        <f>_xlfn.DISPIMG("ID_39B22468A788457AA1AC819C64EF82CC",1)</f>
        <v>=DISPIMG("ID_39B22468A788457AA1AC819C64EF82CC",1)</v>
      </c>
      <c r="I19" s="12" t="s">
        <v>17</v>
      </c>
      <c r="J19" s="12"/>
      <c r="K19" s="29"/>
      <c r="L19" s="29"/>
      <c r="M19" s="29"/>
      <c r="N19" s="29"/>
      <c r="O19" s="29"/>
      <c r="P19" s="29"/>
      <c r="Q19" s="29"/>
      <c r="R19" s="29"/>
      <c r="S19" s="29"/>
      <c r="T19" s="29"/>
    </row>
    <row r="20" ht="84" spans="1:20">
      <c r="A20" s="12" t="s">
        <v>92</v>
      </c>
      <c r="B20" s="13" t="s">
        <v>93</v>
      </c>
      <c r="C20" s="13" t="s">
        <v>94</v>
      </c>
      <c r="D20" s="14">
        <v>449</v>
      </c>
      <c r="E20" s="13" t="s">
        <v>78</v>
      </c>
      <c r="F20" s="13" t="s">
        <v>95</v>
      </c>
      <c r="G20" s="16" t="s">
        <v>96</v>
      </c>
      <c r="H20" s="19" t="str">
        <f>_xlfn.DISPIMG("ID_DFB8BF0F8C3E4953B082E9428F013F03",1)</f>
        <v>=DISPIMG("ID_DFB8BF0F8C3E4953B082E9428F013F03",1)</v>
      </c>
      <c r="I20" s="12" t="s">
        <v>17</v>
      </c>
      <c r="J20" s="12"/>
      <c r="K20" s="29"/>
      <c r="L20" s="29"/>
      <c r="M20" s="29"/>
      <c r="N20" s="29"/>
      <c r="O20" s="29"/>
      <c r="P20" s="29"/>
      <c r="Q20" s="29"/>
      <c r="R20" s="29"/>
      <c r="S20" s="29"/>
      <c r="T20" s="29"/>
    </row>
    <row r="21" ht="51.75" spans="1:20">
      <c r="A21" s="12" t="s">
        <v>97</v>
      </c>
      <c r="B21" s="13" t="s">
        <v>98</v>
      </c>
      <c r="C21" s="15" t="s">
        <v>99</v>
      </c>
      <c r="D21" s="14">
        <v>2200</v>
      </c>
      <c r="E21" s="13" t="s">
        <v>100</v>
      </c>
      <c r="F21" s="15" t="s">
        <v>101</v>
      </c>
      <c r="G21" s="16" t="s">
        <v>102</v>
      </c>
      <c r="H21" s="17" t="str">
        <f>_xlfn.DISPIMG("ID_DD6187D8FE0C4CF2A40DB6FE3D36C6F9",1)</f>
        <v>=DISPIMG("ID_DD6187D8FE0C4CF2A40DB6FE3D36C6F9",1)</v>
      </c>
      <c r="I21" s="12" t="s">
        <v>17</v>
      </c>
      <c r="J21" s="12"/>
      <c r="K21" s="29"/>
      <c r="L21" s="29"/>
      <c r="M21" s="29"/>
      <c r="N21" s="29"/>
      <c r="O21" s="29"/>
      <c r="P21" s="29"/>
      <c r="Q21" s="29"/>
      <c r="R21" s="29"/>
      <c r="S21" s="29"/>
      <c r="T21" s="29"/>
    </row>
    <row r="22" ht="108" spans="1:20">
      <c r="A22" s="12" t="s">
        <v>103</v>
      </c>
      <c r="B22" s="15" t="s">
        <v>104</v>
      </c>
      <c r="C22" s="13" t="s">
        <v>99</v>
      </c>
      <c r="D22" s="14">
        <v>178</v>
      </c>
      <c r="E22" s="13" t="s">
        <v>78</v>
      </c>
      <c r="F22" s="13" t="s">
        <v>105</v>
      </c>
      <c r="G22" s="16" t="s">
        <v>106</v>
      </c>
      <c r="H22" s="19" t="str">
        <f>_xlfn.DISPIMG("ID_477030EC763C4C6DA681A8BBF6F0C96A",1)</f>
        <v>=DISPIMG("ID_477030EC763C4C6DA681A8BBF6F0C96A",1)</v>
      </c>
      <c r="I22" s="12" t="s">
        <v>17</v>
      </c>
      <c r="J22" s="12"/>
      <c r="K22" s="29"/>
      <c r="L22" s="29"/>
      <c r="M22" s="29"/>
      <c r="N22" s="29"/>
      <c r="O22" s="29"/>
      <c r="P22" s="29"/>
      <c r="Q22" s="29"/>
      <c r="R22" s="29"/>
      <c r="S22" s="29"/>
      <c r="T22" s="29"/>
    </row>
    <row r="23" ht="54" customHeight="1" spans="1:20">
      <c r="A23" s="12" t="s">
        <v>107</v>
      </c>
      <c r="B23" s="15" t="s">
        <v>108</v>
      </c>
      <c r="C23" s="13" t="s">
        <v>99</v>
      </c>
      <c r="D23" s="14">
        <v>360</v>
      </c>
      <c r="E23" s="13" t="s">
        <v>14</v>
      </c>
      <c r="F23" s="15" t="s">
        <v>109</v>
      </c>
      <c r="G23" s="16" t="s">
        <v>110</v>
      </c>
      <c r="H23" s="17" t="str">
        <f>_xlfn.DISPIMG("ID_0DD0599432994ACBA9F7F385B79F1270",1)</f>
        <v>=DISPIMG("ID_0DD0599432994ACBA9F7F385B79F1270",1)</v>
      </c>
      <c r="I23" s="12" t="s">
        <v>17</v>
      </c>
      <c r="J23" s="12"/>
      <c r="K23" s="29"/>
      <c r="L23" s="29"/>
      <c r="M23" s="29"/>
      <c r="N23" s="29"/>
      <c r="O23" s="29"/>
      <c r="P23" s="29"/>
      <c r="Q23" s="29"/>
      <c r="R23" s="29"/>
      <c r="S23" s="29"/>
      <c r="T23" s="29"/>
    </row>
    <row r="24" ht="48" spans="1:20">
      <c r="A24" s="12" t="s">
        <v>111</v>
      </c>
      <c r="B24" s="15" t="s">
        <v>112</v>
      </c>
      <c r="C24" s="13" t="s">
        <v>113</v>
      </c>
      <c r="D24" s="18">
        <v>258</v>
      </c>
      <c r="E24" s="13" t="s">
        <v>14</v>
      </c>
      <c r="F24" s="13" t="s">
        <v>114</v>
      </c>
      <c r="G24" s="16" t="s">
        <v>115</v>
      </c>
      <c r="H24" s="19" t="str">
        <f>_xlfn.DISPIMG("ID_641FF2B2FD904089A70941D43B15C742",1)</f>
        <v>=DISPIMG("ID_641FF2B2FD904089A70941D43B15C742",1)</v>
      </c>
      <c r="I24" s="12" t="s">
        <v>17</v>
      </c>
      <c r="J24" s="12"/>
      <c r="K24" s="29"/>
      <c r="L24" s="29"/>
      <c r="M24" s="29"/>
      <c r="N24" s="29"/>
      <c r="O24" s="29"/>
      <c r="P24" s="29"/>
      <c r="Q24" s="29"/>
      <c r="R24" s="29"/>
      <c r="S24" s="29"/>
      <c r="T24" s="29"/>
    </row>
    <row r="25" ht="60" spans="1:20">
      <c r="A25" s="12" t="s">
        <v>116</v>
      </c>
      <c r="B25" s="15" t="s">
        <v>112</v>
      </c>
      <c r="C25" s="13" t="s">
        <v>99</v>
      </c>
      <c r="D25" s="14">
        <v>158</v>
      </c>
      <c r="E25" s="13" t="s">
        <v>14</v>
      </c>
      <c r="F25" s="13" t="s">
        <v>117</v>
      </c>
      <c r="G25" s="16" t="s">
        <v>118</v>
      </c>
      <c r="H25" s="19" t="str">
        <f>_xlfn.DISPIMG("ID_EA750C8E607145C1B1E5EE00D62245F5",1)</f>
        <v>=DISPIMG("ID_EA750C8E607145C1B1E5EE00D62245F5",1)</v>
      </c>
      <c r="I25" s="12" t="s">
        <v>17</v>
      </c>
      <c r="J25" s="12"/>
      <c r="K25" s="29"/>
      <c r="L25" s="29"/>
      <c r="M25" s="29"/>
      <c r="N25" s="29"/>
      <c r="O25" s="29"/>
      <c r="P25" s="29"/>
      <c r="Q25" s="29"/>
      <c r="R25" s="29"/>
      <c r="S25" s="29"/>
      <c r="T25" s="29"/>
    </row>
    <row r="26" ht="120" spans="1:10">
      <c r="A26" s="12" t="s">
        <v>119</v>
      </c>
      <c r="B26" s="15" t="s">
        <v>120</v>
      </c>
      <c r="C26" s="13" t="s">
        <v>121</v>
      </c>
      <c r="D26" s="14">
        <v>899</v>
      </c>
      <c r="E26" s="13" t="s">
        <v>122</v>
      </c>
      <c r="F26" s="13" t="s">
        <v>123</v>
      </c>
      <c r="G26" s="16" t="s">
        <v>124</v>
      </c>
      <c r="H26" s="19" t="str">
        <f>_xlfn.DISPIMG("ID_B637E6950D5D4829806DBC5F09DA5784",1)</f>
        <v>=DISPIMG("ID_B637E6950D5D4829806DBC5F09DA5784",1)</v>
      </c>
      <c r="I26" s="12" t="s">
        <v>17</v>
      </c>
      <c r="J26" s="12"/>
    </row>
    <row r="27" ht="72" spans="1:10">
      <c r="A27" s="12" t="s">
        <v>125</v>
      </c>
      <c r="B27" s="15" t="s">
        <v>120</v>
      </c>
      <c r="C27" s="13" t="s">
        <v>126</v>
      </c>
      <c r="D27" s="14">
        <v>1880</v>
      </c>
      <c r="E27" s="13" t="s">
        <v>122</v>
      </c>
      <c r="F27" s="13" t="s">
        <v>127</v>
      </c>
      <c r="G27" s="35" t="s">
        <v>128</v>
      </c>
      <c r="H27" s="19" t="str">
        <f>_xlfn.DISPIMG("ID_98356F3CA8CF47B1BBB793D30F3DE1A8",1)</f>
        <v>=DISPIMG("ID_98356F3CA8CF47B1BBB793D30F3DE1A8",1)</v>
      </c>
      <c r="I27" s="12" t="s">
        <v>17</v>
      </c>
      <c r="J27" s="12"/>
    </row>
    <row r="28" ht="96" spans="1:10">
      <c r="A28" s="12" t="s">
        <v>129</v>
      </c>
      <c r="B28" s="15" t="s">
        <v>120</v>
      </c>
      <c r="C28" s="13" t="s">
        <v>130</v>
      </c>
      <c r="D28" s="14">
        <v>1348</v>
      </c>
      <c r="E28" s="13" t="s">
        <v>122</v>
      </c>
      <c r="F28" s="13" t="s">
        <v>131</v>
      </c>
      <c r="G28" s="16" t="s">
        <v>132</v>
      </c>
      <c r="H28" s="19" t="str">
        <f>_xlfn.DISPIMG("ID_60DAC24887524470BE58F016037E2525",1)</f>
        <v>=DISPIMG("ID_60DAC24887524470BE58F016037E2525",1)</v>
      </c>
      <c r="I28" s="12" t="s">
        <v>17</v>
      </c>
      <c r="J28" s="12"/>
    </row>
    <row r="29" ht="48" spans="1:10">
      <c r="A29" s="12" t="s">
        <v>133</v>
      </c>
      <c r="B29" s="15" t="s">
        <v>134</v>
      </c>
      <c r="C29" s="13" t="s">
        <v>135</v>
      </c>
      <c r="D29" s="14">
        <v>3596</v>
      </c>
      <c r="E29" s="13" t="s">
        <v>78</v>
      </c>
      <c r="F29" s="13" t="s">
        <v>136</v>
      </c>
      <c r="G29" s="16" t="s">
        <v>137</v>
      </c>
      <c r="H29" s="19" t="str">
        <f>_xlfn.DISPIMG("ID_C7B5CDD02E724D4AA62AFD60FDFC8FA7",1)</f>
        <v>=DISPIMG("ID_C7B5CDD02E724D4AA62AFD60FDFC8FA7",1)</v>
      </c>
      <c r="I29" s="12" t="s">
        <v>138</v>
      </c>
      <c r="J29" s="12"/>
    </row>
    <row r="30" ht="60" spans="1:10">
      <c r="A30" s="12" t="s">
        <v>139</v>
      </c>
      <c r="B30" s="15" t="s">
        <v>134</v>
      </c>
      <c r="C30" s="13" t="s">
        <v>140</v>
      </c>
      <c r="D30" s="14">
        <v>1280</v>
      </c>
      <c r="E30" s="13" t="s">
        <v>78</v>
      </c>
      <c r="F30" s="13" t="s">
        <v>141</v>
      </c>
      <c r="G30" s="16" t="s">
        <v>142</v>
      </c>
      <c r="H30" s="19" t="str">
        <f>_xlfn.DISPIMG("ID_6EF1C1C055434B2580DC5183EEF17124",1)</f>
        <v>=DISPIMG("ID_6EF1C1C055434B2580DC5183EEF17124",1)</v>
      </c>
      <c r="I30" s="12" t="s">
        <v>138</v>
      </c>
      <c r="J30" s="12"/>
    </row>
    <row r="31" ht="108" spans="1:10">
      <c r="A31" s="12" t="s">
        <v>143</v>
      </c>
      <c r="B31" s="15" t="s">
        <v>134</v>
      </c>
      <c r="C31" s="20" t="s">
        <v>135</v>
      </c>
      <c r="D31" s="14">
        <v>1086</v>
      </c>
      <c r="E31" s="13" t="s">
        <v>78</v>
      </c>
      <c r="F31" s="13" t="s">
        <v>144</v>
      </c>
      <c r="G31" s="16" t="s">
        <v>145</v>
      </c>
      <c r="H31" s="19" t="str">
        <f>_xlfn.DISPIMG("ID_50042A8B52484676A95AB0777D2F10E2",1)</f>
        <v>=DISPIMG("ID_50042A8B52484676A95AB0777D2F10E2",1)</v>
      </c>
      <c r="I31" s="12" t="s">
        <v>138</v>
      </c>
      <c r="J31" s="12"/>
    </row>
    <row r="32" ht="84" customHeight="1" spans="1:10">
      <c r="A32" s="12" t="s">
        <v>146</v>
      </c>
      <c r="B32" s="15" t="s">
        <v>147</v>
      </c>
      <c r="C32" s="13" t="s">
        <v>135</v>
      </c>
      <c r="D32" s="14">
        <v>3596</v>
      </c>
      <c r="E32" s="13" t="s">
        <v>78</v>
      </c>
      <c r="F32" s="13" t="s">
        <v>148</v>
      </c>
      <c r="G32" s="16" t="s">
        <v>137</v>
      </c>
      <c r="H32" s="19" t="str">
        <f>_xlfn.DISPIMG("ID_C7B5CDD02E724D4AA62AFD60FDFC8FA7",1)</f>
        <v>=DISPIMG("ID_C7B5CDD02E724D4AA62AFD60FDFC8FA7",1)</v>
      </c>
      <c r="I32" s="12" t="s">
        <v>138</v>
      </c>
      <c r="J32" s="12"/>
    </row>
    <row r="33" ht="102" customHeight="1" spans="1:10">
      <c r="A33" s="12" t="s">
        <v>149</v>
      </c>
      <c r="B33" s="15" t="s">
        <v>147</v>
      </c>
      <c r="C33" s="13" t="s">
        <v>140</v>
      </c>
      <c r="D33" s="14">
        <v>1280</v>
      </c>
      <c r="E33" s="13" t="s">
        <v>78</v>
      </c>
      <c r="F33" s="13" t="s">
        <v>150</v>
      </c>
      <c r="G33" s="16" t="s">
        <v>142</v>
      </c>
      <c r="H33" s="19" t="str">
        <f>_xlfn.DISPIMG("ID_6EF1C1C055434B2580DC5183EEF17124",1)</f>
        <v>=DISPIMG("ID_6EF1C1C055434B2580DC5183EEF17124",1)</v>
      </c>
      <c r="I33" s="12" t="s">
        <v>138</v>
      </c>
      <c r="J33" s="12"/>
    </row>
    <row r="34" ht="108" spans="1:10">
      <c r="A34" s="12" t="s">
        <v>151</v>
      </c>
      <c r="B34" s="15" t="s">
        <v>134</v>
      </c>
      <c r="C34" s="20" t="s">
        <v>135</v>
      </c>
      <c r="D34" s="14">
        <v>1086</v>
      </c>
      <c r="E34" s="13" t="s">
        <v>78</v>
      </c>
      <c r="F34" s="13" t="s">
        <v>144</v>
      </c>
      <c r="G34" s="16" t="s">
        <v>145</v>
      </c>
      <c r="H34" s="19" t="str">
        <f>_xlfn.DISPIMG("ID_50042A8B52484676A95AB0777D2F10E2",1)</f>
        <v>=DISPIMG("ID_50042A8B52484676A95AB0777D2F10E2",1)</v>
      </c>
      <c r="I34" s="12" t="s">
        <v>138</v>
      </c>
      <c r="J34" s="12"/>
    </row>
    <row r="35" ht="132" spans="1:10">
      <c r="A35" s="12" t="s">
        <v>152</v>
      </c>
      <c r="B35" s="15" t="s">
        <v>153</v>
      </c>
      <c r="C35" s="13" t="s">
        <v>135</v>
      </c>
      <c r="D35" s="14">
        <v>3596</v>
      </c>
      <c r="E35" s="13" t="s">
        <v>78</v>
      </c>
      <c r="F35" s="13" t="s">
        <v>154</v>
      </c>
      <c r="G35" s="16" t="s">
        <v>137</v>
      </c>
      <c r="H35" s="19" t="str">
        <f>_xlfn.DISPIMG("ID_C7B5CDD02E724D4AA62AFD60FDFC8FA7",1)</f>
        <v>=DISPIMG("ID_C7B5CDD02E724D4AA62AFD60FDFC8FA7",1)</v>
      </c>
      <c r="I35" s="12" t="s">
        <v>138</v>
      </c>
      <c r="J35" s="12"/>
    </row>
    <row r="36" ht="120" spans="1:10">
      <c r="A36" s="12" t="s">
        <v>155</v>
      </c>
      <c r="B36" s="15" t="s">
        <v>153</v>
      </c>
      <c r="C36" s="13" t="s">
        <v>140</v>
      </c>
      <c r="D36" s="14">
        <v>1280</v>
      </c>
      <c r="E36" s="13" t="s">
        <v>78</v>
      </c>
      <c r="F36" s="13" t="s">
        <v>156</v>
      </c>
      <c r="G36" s="16" t="s">
        <v>142</v>
      </c>
      <c r="H36" s="19" t="str">
        <f>_xlfn.DISPIMG("ID_6EF1C1C055434B2580DC5183EEF17124",1)</f>
        <v>=DISPIMG("ID_6EF1C1C055434B2580DC5183EEF17124",1)</v>
      </c>
      <c r="I36" s="12" t="s">
        <v>138</v>
      </c>
      <c r="J36" s="12"/>
    </row>
    <row r="37" ht="120" spans="1:10">
      <c r="A37" s="12" t="s">
        <v>157</v>
      </c>
      <c r="B37" s="13" t="s">
        <v>153</v>
      </c>
      <c r="C37" s="20" t="s">
        <v>135</v>
      </c>
      <c r="D37" s="14">
        <v>1086</v>
      </c>
      <c r="E37" s="13" t="s">
        <v>78</v>
      </c>
      <c r="F37" s="13" t="s">
        <v>158</v>
      </c>
      <c r="G37" s="16" t="s">
        <v>145</v>
      </c>
      <c r="H37" s="19" t="str">
        <f>_xlfn.DISPIMG("ID_50042A8B52484676A95AB0777D2F10E2",1)</f>
        <v>=DISPIMG("ID_50042A8B52484676A95AB0777D2F10E2",1)</v>
      </c>
      <c r="I37" s="12" t="s">
        <v>138</v>
      </c>
      <c r="J37" s="12"/>
    </row>
    <row r="38" ht="84" spans="1:10">
      <c r="A38" s="12" t="s">
        <v>159</v>
      </c>
      <c r="B38" s="15" t="s">
        <v>160</v>
      </c>
      <c r="C38" s="13" t="s">
        <v>99</v>
      </c>
      <c r="D38" s="14">
        <v>1899</v>
      </c>
      <c r="E38" s="13" t="s">
        <v>78</v>
      </c>
      <c r="F38" s="13" t="s">
        <v>161</v>
      </c>
      <c r="G38" s="16" t="s">
        <v>162</v>
      </c>
      <c r="H38" s="19" t="str">
        <f>_xlfn.DISPIMG("ID_F58273724BF14EE1A90ACF6AB486368C",1)</f>
        <v>=DISPIMG("ID_F58273724BF14EE1A90ACF6AB486368C",1)</v>
      </c>
      <c r="I38" s="12" t="s">
        <v>138</v>
      </c>
      <c r="J38" s="12"/>
    </row>
    <row r="39" ht="60" spans="1:10">
      <c r="A39" s="12" t="s">
        <v>163</v>
      </c>
      <c r="B39" s="15" t="s">
        <v>164</v>
      </c>
      <c r="C39" s="20" t="s">
        <v>135</v>
      </c>
      <c r="D39" s="14">
        <v>1669</v>
      </c>
      <c r="E39" s="13" t="s">
        <v>78</v>
      </c>
      <c r="F39" s="13" t="s">
        <v>165</v>
      </c>
      <c r="G39" s="16" t="s">
        <v>166</v>
      </c>
      <c r="H39" s="19" t="str">
        <f>_xlfn.DISPIMG("ID_AAB8F0035E954C7DB7A5F6C5C93249C9",1)</f>
        <v>=DISPIMG("ID_AAB8F0035E954C7DB7A5F6C5C93249C9",1)</v>
      </c>
      <c r="I39" s="12" t="s">
        <v>138</v>
      </c>
      <c r="J39" s="12"/>
    </row>
    <row r="40" ht="72" spans="1:10">
      <c r="A40" s="12" t="s">
        <v>167</v>
      </c>
      <c r="B40" s="15" t="s">
        <v>164</v>
      </c>
      <c r="C40" s="13" t="s">
        <v>168</v>
      </c>
      <c r="D40" s="14">
        <v>1599</v>
      </c>
      <c r="E40" s="13" t="s">
        <v>78</v>
      </c>
      <c r="F40" s="13" t="s">
        <v>169</v>
      </c>
      <c r="G40" s="16" t="s">
        <v>170</v>
      </c>
      <c r="H40" s="19" t="str">
        <f>_xlfn.DISPIMG("ID_F07E0CC054A44F93A0F0ACF0688BD7A3",1)</f>
        <v>=DISPIMG("ID_F07E0CC054A44F93A0F0ACF0688BD7A3",1)</v>
      </c>
      <c r="I40" s="12" t="s">
        <v>138</v>
      </c>
      <c r="J40" s="12"/>
    </row>
    <row r="41" ht="84" spans="1:10">
      <c r="A41" s="12" t="s">
        <v>171</v>
      </c>
      <c r="B41" s="15" t="s">
        <v>172</v>
      </c>
      <c r="C41" s="13" t="s">
        <v>173</v>
      </c>
      <c r="D41" s="14">
        <v>629</v>
      </c>
      <c r="E41" s="13" t="s">
        <v>78</v>
      </c>
      <c r="F41" s="13" t="s">
        <v>174</v>
      </c>
      <c r="G41" s="16" t="s">
        <v>175</v>
      </c>
      <c r="H41" s="19" t="str">
        <f>_xlfn.DISPIMG("ID_092F0D3E18E44C85B92EE95094A9BBF9",1)</f>
        <v>=DISPIMG("ID_092F0D3E18E44C85B92EE95094A9BBF9",1)</v>
      </c>
      <c r="I41" s="12" t="s">
        <v>138</v>
      </c>
      <c r="J41" s="12"/>
    </row>
    <row r="42" ht="72" spans="1:10">
      <c r="A42" s="12" t="s">
        <v>176</v>
      </c>
      <c r="B42" s="15" t="s">
        <v>172</v>
      </c>
      <c r="C42" s="13" t="s">
        <v>173</v>
      </c>
      <c r="D42" s="14">
        <v>375</v>
      </c>
      <c r="E42" s="13" t="s">
        <v>78</v>
      </c>
      <c r="F42" s="13" t="s">
        <v>177</v>
      </c>
      <c r="G42" s="16" t="s">
        <v>178</v>
      </c>
      <c r="H42" s="19" t="str">
        <f>_xlfn.DISPIMG("ID_9AFDCEFDC31049099A96120F99D95582",1)</f>
        <v>=DISPIMG("ID_9AFDCEFDC31049099A96120F99D95582",1)</v>
      </c>
      <c r="I42" s="12" t="s">
        <v>138</v>
      </c>
      <c r="J42" s="12"/>
    </row>
    <row r="43" ht="108" spans="1:10">
      <c r="A43" s="12" t="s">
        <v>179</v>
      </c>
      <c r="B43" s="15" t="s">
        <v>104</v>
      </c>
      <c r="C43" s="13" t="s">
        <v>99</v>
      </c>
      <c r="D43" s="14">
        <v>178</v>
      </c>
      <c r="E43" s="13" t="s">
        <v>78</v>
      </c>
      <c r="F43" s="13" t="s">
        <v>105</v>
      </c>
      <c r="G43" s="16" t="s">
        <v>106</v>
      </c>
      <c r="H43" s="19" t="str">
        <f>_xlfn.DISPIMG("ID_477030EC763C4C6DA681A8BBF6F0C96A",1)</f>
        <v>=DISPIMG("ID_477030EC763C4C6DA681A8BBF6F0C96A",1)</v>
      </c>
      <c r="I43" s="12" t="s">
        <v>138</v>
      </c>
      <c r="J43" s="12"/>
    </row>
    <row r="44" ht="108" spans="1:10">
      <c r="A44" s="12" t="s">
        <v>180</v>
      </c>
      <c r="B44" s="15" t="s">
        <v>181</v>
      </c>
      <c r="C44" s="13" t="s">
        <v>99</v>
      </c>
      <c r="D44" s="14">
        <v>468</v>
      </c>
      <c r="E44" s="13" t="s">
        <v>78</v>
      </c>
      <c r="F44" s="13" t="s">
        <v>182</v>
      </c>
      <c r="G44" s="16" t="s">
        <v>183</v>
      </c>
      <c r="H44" s="19" t="str">
        <f>_xlfn.DISPIMG("ID_DD765D1AA35645E7AC57515DCC38BFD9",1)</f>
        <v>=DISPIMG("ID_DD765D1AA35645E7AC57515DCC38BFD9",1)</v>
      </c>
      <c r="I44" s="12" t="s">
        <v>138</v>
      </c>
      <c r="J44" s="12"/>
    </row>
    <row r="45" ht="108" spans="1:10">
      <c r="A45" s="12" t="s">
        <v>184</v>
      </c>
      <c r="B45" s="15" t="s">
        <v>185</v>
      </c>
      <c r="C45" s="13" t="s">
        <v>99</v>
      </c>
      <c r="D45" s="14">
        <v>428</v>
      </c>
      <c r="E45" s="13" t="s">
        <v>78</v>
      </c>
      <c r="F45" s="13" t="s">
        <v>186</v>
      </c>
      <c r="G45" s="16" t="s">
        <v>187</v>
      </c>
      <c r="H45" s="19" t="str">
        <f>_xlfn.DISPIMG("ID_0D457E96849E4A7D8F4FE3704F0F7472",1)</f>
        <v>=DISPIMG("ID_0D457E96849E4A7D8F4FE3704F0F7472",1)</v>
      </c>
      <c r="I45" s="12" t="s">
        <v>138</v>
      </c>
      <c r="J45" s="12"/>
    </row>
    <row r="46" ht="108" spans="1:10">
      <c r="A46" s="12" t="s">
        <v>188</v>
      </c>
      <c r="B46" s="15" t="s">
        <v>189</v>
      </c>
      <c r="C46" s="13" t="s">
        <v>99</v>
      </c>
      <c r="D46" s="14">
        <v>399</v>
      </c>
      <c r="E46" s="13" t="s">
        <v>78</v>
      </c>
      <c r="F46" s="13" t="s">
        <v>190</v>
      </c>
      <c r="G46" s="16" t="s">
        <v>191</v>
      </c>
      <c r="H46" s="19" t="str">
        <f>_xlfn.DISPIMG("ID_AAA2010670994AF182143A1BF8541171",1)</f>
        <v>=DISPIMG("ID_AAA2010670994AF182143A1BF8541171",1)</v>
      </c>
      <c r="I46" s="12" t="s">
        <v>138</v>
      </c>
      <c r="J46" s="12"/>
    </row>
    <row r="47" ht="108" spans="1:10">
      <c r="A47" s="12" t="s">
        <v>192</v>
      </c>
      <c r="B47" s="15" t="s">
        <v>193</v>
      </c>
      <c r="C47" s="13" t="s">
        <v>99</v>
      </c>
      <c r="D47" s="14">
        <v>366</v>
      </c>
      <c r="E47" s="13" t="s">
        <v>78</v>
      </c>
      <c r="F47" s="13" t="s">
        <v>194</v>
      </c>
      <c r="G47" s="16" t="s">
        <v>195</v>
      </c>
      <c r="H47" s="19" t="str">
        <f>_xlfn.DISPIMG("ID_DF80226B55C440E587E2957F4E116333",1)</f>
        <v>=DISPIMG("ID_DF80226B55C440E587E2957F4E116333",1)</v>
      </c>
      <c r="I47" s="12" t="s">
        <v>138</v>
      </c>
      <c r="J47" s="12"/>
    </row>
    <row r="48" ht="144" spans="1:10">
      <c r="A48" s="12" t="s">
        <v>196</v>
      </c>
      <c r="B48" s="15" t="s">
        <v>197</v>
      </c>
      <c r="C48" s="13" t="s">
        <v>99</v>
      </c>
      <c r="D48" s="14">
        <v>1699</v>
      </c>
      <c r="E48" s="13" t="s">
        <v>78</v>
      </c>
      <c r="F48" s="13" t="s">
        <v>198</v>
      </c>
      <c r="G48" s="16" t="s">
        <v>199</v>
      </c>
      <c r="H48" s="19" t="str">
        <f>_xlfn.DISPIMG("ID_AE40940F76454F598765AA1653CCB076",1)</f>
        <v>=DISPIMG("ID_AE40940F76454F598765AA1653CCB076",1)</v>
      </c>
      <c r="I48" s="12" t="s">
        <v>138</v>
      </c>
      <c r="J48" s="12"/>
    </row>
    <row r="49" ht="48" spans="1:10">
      <c r="A49" s="12" t="s">
        <v>200</v>
      </c>
      <c r="B49" s="15" t="s">
        <v>201</v>
      </c>
      <c r="C49" s="20" t="s">
        <v>99</v>
      </c>
      <c r="D49" s="18">
        <v>6588</v>
      </c>
      <c r="E49" s="13" t="s">
        <v>78</v>
      </c>
      <c r="F49" s="13" t="s">
        <v>202</v>
      </c>
      <c r="G49" s="16" t="s">
        <v>203</v>
      </c>
      <c r="H49" s="19" t="str">
        <f>_xlfn.DISPIMG("ID_C62B29410F1A4A17B0DC4E1017057FFE",1)</f>
        <v>=DISPIMG("ID_C62B29410F1A4A17B0DC4E1017057FFE",1)</v>
      </c>
      <c r="I49" s="12" t="s">
        <v>138</v>
      </c>
      <c r="J49" s="12"/>
    </row>
    <row r="50" ht="24" spans="1:10">
      <c r="A50" s="12" t="s">
        <v>204</v>
      </c>
      <c r="B50" s="15" t="s">
        <v>201</v>
      </c>
      <c r="C50" s="13" t="s">
        <v>99</v>
      </c>
      <c r="D50" s="18">
        <v>5999</v>
      </c>
      <c r="E50" s="13" t="s">
        <v>78</v>
      </c>
      <c r="F50" s="13" t="s">
        <v>205</v>
      </c>
      <c r="G50" s="16" t="s">
        <v>206</v>
      </c>
      <c r="H50" s="19" t="str">
        <f>_xlfn.DISPIMG("ID_F00995FD091C421C868388FA8222507D",1)</f>
        <v>=DISPIMG("ID_F00995FD091C421C868388FA8222507D",1)</v>
      </c>
      <c r="I50" s="12" t="s">
        <v>207</v>
      </c>
      <c r="J50" s="12"/>
    </row>
    <row r="51" ht="84" spans="1:10">
      <c r="A51" s="12" t="s">
        <v>208</v>
      </c>
      <c r="B51" s="15" t="s">
        <v>201</v>
      </c>
      <c r="C51" s="13" t="s">
        <v>209</v>
      </c>
      <c r="D51" s="14">
        <v>3065</v>
      </c>
      <c r="E51" s="13" t="s">
        <v>78</v>
      </c>
      <c r="F51" s="13" t="s">
        <v>210</v>
      </c>
      <c r="G51" s="16" t="s">
        <v>211</v>
      </c>
      <c r="H51" s="19" t="str">
        <f>_xlfn.DISPIMG("ID_D74AA3FE3BBE43BCABF82E13C946738B",1)</f>
        <v>=DISPIMG("ID_D74AA3FE3BBE43BCABF82E13C946738B",1)</v>
      </c>
      <c r="I51" s="12" t="s">
        <v>138</v>
      </c>
      <c r="J51" s="12"/>
    </row>
    <row r="52" ht="106" customHeight="1" spans="1:10">
      <c r="A52" s="12" t="s">
        <v>212</v>
      </c>
      <c r="B52" s="15" t="s">
        <v>213</v>
      </c>
      <c r="C52" s="13" t="s">
        <v>214</v>
      </c>
      <c r="D52" s="14">
        <v>980</v>
      </c>
      <c r="E52" s="13" t="s">
        <v>78</v>
      </c>
      <c r="F52" s="13" t="s">
        <v>215</v>
      </c>
      <c r="G52" s="16" t="s">
        <v>216</v>
      </c>
      <c r="H52" s="19" t="str">
        <f>_xlfn.DISPIMG("ID_9DBFBAABCAD6452F8578C5AD11E308CF",1)</f>
        <v>=DISPIMG("ID_9DBFBAABCAD6452F8578C5AD11E308CF",1)</v>
      </c>
      <c r="I52" s="12" t="s">
        <v>138</v>
      </c>
      <c r="J52" s="12"/>
    </row>
    <row r="53" ht="24" spans="1:10">
      <c r="A53" s="12" t="s">
        <v>217</v>
      </c>
      <c r="B53" s="15" t="s">
        <v>213</v>
      </c>
      <c r="C53" s="13" t="s">
        <v>214</v>
      </c>
      <c r="D53" s="14">
        <v>680</v>
      </c>
      <c r="E53" s="13" t="s">
        <v>78</v>
      </c>
      <c r="F53" s="13" t="s">
        <v>218</v>
      </c>
      <c r="G53" s="16" t="s">
        <v>219</v>
      </c>
      <c r="H53" s="19" t="str">
        <f>_xlfn.DISPIMG("ID_9E678DC9B3E5436CB4655C8564D7C0FE",1)</f>
        <v>=DISPIMG("ID_9E678DC9B3E5436CB4655C8564D7C0FE",1)</v>
      </c>
      <c r="I53" s="12" t="s">
        <v>138</v>
      </c>
      <c r="J53" s="12"/>
    </row>
    <row r="54" ht="144" spans="1:10">
      <c r="A54" s="12" t="s">
        <v>220</v>
      </c>
      <c r="B54" s="15" t="s">
        <v>213</v>
      </c>
      <c r="C54" s="15" t="s">
        <v>221</v>
      </c>
      <c r="D54" s="18">
        <v>980</v>
      </c>
      <c r="E54" s="13" t="s">
        <v>78</v>
      </c>
      <c r="F54" s="13" t="s">
        <v>222</v>
      </c>
      <c r="G54" s="16" t="s">
        <v>223</v>
      </c>
      <c r="H54" s="19" t="str">
        <f>_xlfn.DISPIMG("ID_4099D7F1D0514A76BF04F4265093EBA3",1)</f>
        <v>=DISPIMG("ID_4099D7F1D0514A76BF04F4265093EBA3",1)</v>
      </c>
      <c r="I54" s="12" t="s">
        <v>138</v>
      </c>
      <c r="J54" s="12"/>
    </row>
    <row r="55" ht="168" spans="1:10">
      <c r="A55" s="12" t="s">
        <v>224</v>
      </c>
      <c r="B55" s="15" t="s">
        <v>225</v>
      </c>
      <c r="C55" s="13" t="s">
        <v>214</v>
      </c>
      <c r="D55" s="14">
        <v>5869</v>
      </c>
      <c r="E55" s="13" t="s">
        <v>78</v>
      </c>
      <c r="F55" s="13" t="s">
        <v>226</v>
      </c>
      <c r="G55" s="16" t="s">
        <v>227</v>
      </c>
      <c r="H55" s="19" t="str">
        <f>_xlfn.DISPIMG("ID_C6105D8237F944978B00202A291576B5",1)</f>
        <v>=DISPIMG("ID_C6105D8237F944978B00202A291576B5",1)</v>
      </c>
      <c r="I55" s="12" t="s">
        <v>138</v>
      </c>
      <c r="J55" s="12"/>
    </row>
    <row r="56" ht="60" spans="1:10">
      <c r="A56" s="12" t="s">
        <v>228</v>
      </c>
      <c r="B56" s="15" t="s">
        <v>225</v>
      </c>
      <c r="C56" s="13" t="s">
        <v>214</v>
      </c>
      <c r="D56" s="14">
        <v>5869</v>
      </c>
      <c r="E56" s="13" t="s">
        <v>78</v>
      </c>
      <c r="F56" s="13" t="s">
        <v>229</v>
      </c>
      <c r="G56" s="35" t="s">
        <v>230</v>
      </c>
      <c r="H56" s="19" t="str">
        <f>_xlfn.DISPIMG("ID_2232807A90C2492A9482E2FB5EC1BA5E",1)</f>
        <v>=DISPIMG("ID_2232807A90C2492A9482E2FB5EC1BA5E",1)</v>
      </c>
      <c r="I56" s="12" t="s">
        <v>138</v>
      </c>
      <c r="J56" s="12"/>
    </row>
    <row r="57" ht="96" spans="1:10">
      <c r="A57" s="12" t="s">
        <v>231</v>
      </c>
      <c r="B57" s="15" t="s">
        <v>232</v>
      </c>
      <c r="C57" s="13" t="s">
        <v>233</v>
      </c>
      <c r="D57" s="18">
        <v>260</v>
      </c>
      <c r="E57" s="13" t="s">
        <v>84</v>
      </c>
      <c r="F57" s="13" t="s">
        <v>234</v>
      </c>
      <c r="G57" s="22" t="s">
        <v>235</v>
      </c>
      <c r="H57" s="19" t="str">
        <f>_xlfn.DISPIMG("ID_2EC287E903B543E68F8A93DA298BDD16",1)</f>
        <v>=DISPIMG("ID_2EC287E903B543E68F8A93DA298BDD16",1)</v>
      </c>
      <c r="I57" s="12" t="s">
        <v>138</v>
      </c>
      <c r="J57" s="12"/>
    </row>
    <row r="58" ht="96" spans="1:10">
      <c r="A58" s="12" t="s">
        <v>236</v>
      </c>
      <c r="B58" s="15" t="s">
        <v>237</v>
      </c>
      <c r="C58" s="13" t="s">
        <v>233</v>
      </c>
      <c r="D58" s="18">
        <v>260</v>
      </c>
      <c r="E58" s="13" t="s">
        <v>84</v>
      </c>
      <c r="F58" s="13" t="s">
        <v>238</v>
      </c>
      <c r="G58" s="22" t="s">
        <v>239</v>
      </c>
      <c r="H58" s="19" t="str">
        <f>_xlfn.DISPIMG("ID_46BC71812E6944158653FED84A2E8D99",1)</f>
        <v>=DISPIMG("ID_46BC71812E6944158653FED84A2E8D99",1)</v>
      </c>
      <c r="I58" s="12" t="s">
        <v>138</v>
      </c>
      <c r="J58" s="12"/>
    </row>
    <row r="59" ht="51.75" spans="1:10">
      <c r="A59" s="12" t="s">
        <v>240</v>
      </c>
      <c r="B59" s="13" t="s">
        <v>241</v>
      </c>
      <c r="C59" s="13" t="s">
        <v>99</v>
      </c>
      <c r="D59" s="14">
        <v>500</v>
      </c>
      <c r="E59" s="13" t="s">
        <v>78</v>
      </c>
      <c r="F59" s="13" t="s">
        <v>242</v>
      </c>
      <c r="G59" s="16" t="s">
        <v>243</v>
      </c>
      <c r="H59" s="23" t="str">
        <f>_xlfn.DISPIMG("ID_B8D6CB5FCDC445F7A91EBE2381D1616A",1)</f>
        <v>=DISPIMG("ID_B8D6CB5FCDC445F7A91EBE2381D1616A",1)</v>
      </c>
      <c r="I59" s="12" t="s">
        <v>138</v>
      </c>
      <c r="J59" s="12"/>
    </row>
    <row r="60" ht="51.75" spans="1:10">
      <c r="A60" s="12" t="s">
        <v>244</v>
      </c>
      <c r="B60" s="13" t="s">
        <v>245</v>
      </c>
      <c r="C60" s="13" t="s">
        <v>99</v>
      </c>
      <c r="D60" s="14">
        <v>110</v>
      </c>
      <c r="E60" s="13" t="s">
        <v>246</v>
      </c>
      <c r="F60" s="13" t="s">
        <v>247</v>
      </c>
      <c r="G60" s="16" t="s">
        <v>248</v>
      </c>
      <c r="H60" s="23" t="str">
        <f>_xlfn.DISPIMG("ID_3DA1A7E162374EDC847DD8A9F6C54E21",1)</f>
        <v>=DISPIMG("ID_3DA1A7E162374EDC847DD8A9F6C54E21",1)</v>
      </c>
      <c r="I60" s="12" t="s">
        <v>138</v>
      </c>
      <c r="J60" s="12"/>
    </row>
    <row r="61" ht="51.75" spans="1:10">
      <c r="A61" s="12" t="s">
        <v>249</v>
      </c>
      <c r="B61" s="13" t="s">
        <v>250</v>
      </c>
      <c r="C61" s="13" t="s">
        <v>251</v>
      </c>
      <c r="D61" s="14">
        <v>238</v>
      </c>
      <c r="E61" s="13" t="s">
        <v>246</v>
      </c>
      <c r="F61" s="13" t="s">
        <v>252</v>
      </c>
      <c r="G61" s="16" t="s">
        <v>253</v>
      </c>
      <c r="H61" s="23" t="str">
        <f>_xlfn.DISPIMG("ID_1C055290CCC64BF1BCC52541020F5058",1)</f>
        <v>=DISPIMG("ID_1C055290CCC64BF1BCC52541020F5058",1)</v>
      </c>
      <c r="I61" s="12" t="s">
        <v>138</v>
      </c>
      <c r="J61" s="12"/>
    </row>
    <row r="62" ht="51.75" spans="1:10">
      <c r="A62" s="12" t="s">
        <v>254</v>
      </c>
      <c r="B62" s="13" t="s">
        <v>255</v>
      </c>
      <c r="C62" s="13" t="s">
        <v>99</v>
      </c>
      <c r="D62" s="14">
        <v>80</v>
      </c>
      <c r="E62" s="13" t="s">
        <v>246</v>
      </c>
      <c r="F62" s="13" t="s">
        <v>256</v>
      </c>
      <c r="G62" s="16" t="s">
        <v>257</v>
      </c>
      <c r="H62" s="23" t="str">
        <f>_xlfn.DISPIMG("ID_C75DB56880534154864BF43123622907",1)</f>
        <v>=DISPIMG("ID_C75DB56880534154864BF43123622907",1)</v>
      </c>
      <c r="I62" s="12" t="s">
        <v>138</v>
      </c>
      <c r="J62" s="12"/>
    </row>
    <row r="63" ht="51.75" spans="1:10">
      <c r="A63" s="12" t="s">
        <v>258</v>
      </c>
      <c r="B63" s="13" t="s">
        <v>259</v>
      </c>
      <c r="C63" s="13" t="s">
        <v>42</v>
      </c>
      <c r="D63" s="14">
        <v>120</v>
      </c>
      <c r="E63" s="13" t="s">
        <v>260</v>
      </c>
      <c r="F63" s="13" t="s">
        <v>261</v>
      </c>
      <c r="G63" s="16" t="s">
        <v>262</v>
      </c>
      <c r="H63" s="23" t="str">
        <f>_xlfn.DISPIMG("ID_BB974D363EA14962859782F98712D29E",1)</f>
        <v>=DISPIMG("ID_BB974D363EA14962859782F98712D29E",1)</v>
      </c>
      <c r="I63" s="12" t="s">
        <v>138</v>
      </c>
      <c r="J63" s="12"/>
    </row>
    <row r="64" ht="51.75" spans="1:10">
      <c r="A64" s="12" t="s">
        <v>263</v>
      </c>
      <c r="B64" s="13" t="s">
        <v>264</v>
      </c>
      <c r="C64" s="13" t="s">
        <v>265</v>
      </c>
      <c r="D64" s="14">
        <v>150</v>
      </c>
      <c r="E64" s="13" t="s">
        <v>260</v>
      </c>
      <c r="F64" s="13" t="s">
        <v>266</v>
      </c>
      <c r="G64" s="16" t="s">
        <v>267</v>
      </c>
      <c r="H64" s="23" t="str">
        <f>_xlfn.DISPIMG("ID_C0E31AC4AF4C4809A5E1EFA4DF417090",1)</f>
        <v>=DISPIMG("ID_C0E31AC4AF4C4809A5E1EFA4DF417090",1)</v>
      </c>
      <c r="I64" s="12" t="s">
        <v>138</v>
      </c>
      <c r="J64" s="12"/>
    </row>
    <row r="65" ht="72" spans="1:10">
      <c r="A65" s="12" t="s">
        <v>268</v>
      </c>
      <c r="B65" s="13" t="s">
        <v>269</v>
      </c>
      <c r="C65" s="13" t="s">
        <v>99</v>
      </c>
      <c r="D65" s="18">
        <v>550</v>
      </c>
      <c r="E65" s="13" t="s">
        <v>246</v>
      </c>
      <c r="F65" s="13" t="s">
        <v>270</v>
      </c>
      <c r="G65" s="16" t="s">
        <v>271</v>
      </c>
      <c r="H65" s="23" t="str">
        <f>_xlfn.DISPIMG("ID_49316802C2804345B891DBCD18609FA6",1)</f>
        <v>=DISPIMG("ID_49316802C2804345B891DBCD18609FA6",1)</v>
      </c>
      <c r="I65" s="12" t="s">
        <v>138</v>
      </c>
      <c r="J65" s="12"/>
    </row>
    <row r="66" ht="51.75" spans="1:10">
      <c r="A66" s="12" t="s">
        <v>272</v>
      </c>
      <c r="B66" s="13" t="s">
        <v>273</v>
      </c>
      <c r="C66" s="13" t="s">
        <v>99</v>
      </c>
      <c r="D66" s="14">
        <v>280</v>
      </c>
      <c r="E66" s="13" t="s">
        <v>14</v>
      </c>
      <c r="F66" s="13" t="s">
        <v>274</v>
      </c>
      <c r="G66" s="16" t="s">
        <v>275</v>
      </c>
      <c r="H66" s="23" t="str">
        <f>_xlfn.DISPIMG("ID_CD49E84E710C4698B8E87242EB37F426",1)</f>
        <v>=DISPIMG("ID_CD49E84E710C4698B8E87242EB37F426",1)</v>
      </c>
      <c r="I66" s="12" t="s">
        <v>138</v>
      </c>
      <c r="J66" s="12"/>
    </row>
    <row r="67" ht="51.75" spans="1:10">
      <c r="A67" s="12" t="s">
        <v>276</v>
      </c>
      <c r="B67" s="13" t="s">
        <v>277</v>
      </c>
      <c r="C67" s="13" t="s">
        <v>99</v>
      </c>
      <c r="D67" s="14">
        <v>160</v>
      </c>
      <c r="E67" s="13" t="s">
        <v>278</v>
      </c>
      <c r="F67" s="13" t="s">
        <v>279</v>
      </c>
      <c r="G67" s="16" t="s">
        <v>280</v>
      </c>
      <c r="H67" s="23" t="str">
        <f>_xlfn.DISPIMG("ID_E55431A8E5124F3088F008F9AC0454AB",1)</f>
        <v>=DISPIMG("ID_E55431A8E5124F3088F008F9AC0454AB",1)</v>
      </c>
      <c r="I67" s="12" t="s">
        <v>138</v>
      </c>
      <c r="J67" s="12"/>
    </row>
    <row r="68" ht="51.75" spans="1:10">
      <c r="A68" s="12" t="s">
        <v>281</v>
      </c>
      <c r="B68" s="13" t="s">
        <v>282</v>
      </c>
      <c r="C68" s="13" t="s">
        <v>99</v>
      </c>
      <c r="D68" s="14">
        <v>400</v>
      </c>
      <c r="E68" s="13" t="s">
        <v>283</v>
      </c>
      <c r="F68" s="13" t="s">
        <v>284</v>
      </c>
      <c r="G68" s="16" t="s">
        <v>285</v>
      </c>
      <c r="H68" s="23" t="str">
        <f>_xlfn.DISPIMG("ID_8BF63FA168E24CE78B4C40D376245130",1)</f>
        <v>=DISPIMG("ID_8BF63FA168E24CE78B4C40D376245130",1)</v>
      </c>
      <c r="I68" s="12" t="s">
        <v>138</v>
      </c>
      <c r="J68" s="12"/>
    </row>
    <row r="69" ht="51.75" spans="1:10">
      <c r="A69" s="12" t="s">
        <v>286</v>
      </c>
      <c r="B69" s="13" t="s">
        <v>287</v>
      </c>
      <c r="C69" s="13" t="s">
        <v>99</v>
      </c>
      <c r="D69" s="14">
        <v>500</v>
      </c>
      <c r="E69" s="13" t="s">
        <v>283</v>
      </c>
      <c r="F69" s="13" t="s">
        <v>288</v>
      </c>
      <c r="G69" s="16" t="s">
        <v>289</v>
      </c>
      <c r="H69" s="23" t="str">
        <f>_xlfn.DISPIMG("ID_4544D2AB804A44FCB376C0F1743E9E6E",1)</f>
        <v>=DISPIMG("ID_4544D2AB804A44FCB376C0F1743E9E6E",1)</v>
      </c>
      <c r="I69" s="12" t="s">
        <v>138</v>
      </c>
      <c r="J69" s="12"/>
    </row>
    <row r="70" ht="51.75" spans="1:10">
      <c r="A70" s="12" t="s">
        <v>290</v>
      </c>
      <c r="B70" s="13" t="s">
        <v>291</v>
      </c>
      <c r="C70" s="13" t="s">
        <v>99</v>
      </c>
      <c r="D70" s="14">
        <v>1000</v>
      </c>
      <c r="E70" s="13" t="s">
        <v>283</v>
      </c>
      <c r="F70" s="13" t="s">
        <v>292</v>
      </c>
      <c r="G70" s="16" t="s">
        <v>293</v>
      </c>
      <c r="H70" s="23" t="str">
        <f>_xlfn.DISPIMG("ID_4014BD9066844A108AB61E0A337B3D44",1)</f>
        <v>=DISPIMG("ID_4014BD9066844A108AB61E0A337B3D44",1)</v>
      </c>
      <c r="I70" s="12" t="s">
        <v>138</v>
      </c>
      <c r="J70" s="12"/>
    </row>
    <row r="71" ht="36" spans="1:10">
      <c r="A71" s="12" t="s">
        <v>294</v>
      </c>
      <c r="B71" s="15" t="s">
        <v>295</v>
      </c>
      <c r="C71" s="13" t="s">
        <v>135</v>
      </c>
      <c r="D71" s="14">
        <v>1663</v>
      </c>
      <c r="E71" s="13" t="s">
        <v>78</v>
      </c>
      <c r="F71" s="13" t="s">
        <v>296</v>
      </c>
      <c r="G71" s="16" t="s">
        <v>297</v>
      </c>
      <c r="H71" s="19" t="str">
        <f>_xlfn.DISPIMG("ID_29F7C4694590430BB785A72DE9738DDB",1)</f>
        <v>=DISPIMG("ID_29F7C4694590430BB785A72DE9738DDB",1)</v>
      </c>
      <c r="I71" s="12" t="s">
        <v>138</v>
      </c>
      <c r="J71" s="12"/>
    </row>
    <row r="72" ht="72" spans="1:10">
      <c r="A72" s="12" t="s">
        <v>298</v>
      </c>
      <c r="B72" s="15" t="s">
        <v>295</v>
      </c>
      <c r="C72" s="13" t="s">
        <v>299</v>
      </c>
      <c r="D72" s="18">
        <v>1099</v>
      </c>
      <c r="E72" s="13" t="s">
        <v>78</v>
      </c>
      <c r="F72" s="13" t="s">
        <v>300</v>
      </c>
      <c r="G72" s="16" t="s">
        <v>301</v>
      </c>
      <c r="H72" s="19" t="str">
        <f>_xlfn.DISPIMG("ID_5A2B27F10BD149F3B2F762AA678C5CD2",1)</f>
        <v>=DISPIMG("ID_5A2B27F10BD149F3B2F762AA678C5CD2",1)</v>
      </c>
      <c r="I72" s="12" t="s">
        <v>138</v>
      </c>
      <c r="J72" s="12"/>
    </row>
    <row r="73" ht="72" spans="1:10">
      <c r="A73" s="12" t="s">
        <v>302</v>
      </c>
      <c r="B73" s="15" t="s">
        <v>295</v>
      </c>
      <c r="C73" s="13" t="s">
        <v>140</v>
      </c>
      <c r="D73" s="14">
        <v>899</v>
      </c>
      <c r="E73" s="13" t="s">
        <v>78</v>
      </c>
      <c r="F73" s="13" t="s">
        <v>303</v>
      </c>
      <c r="G73" s="35" t="s">
        <v>304</v>
      </c>
      <c r="H73" s="19" t="str">
        <f>_xlfn.DISPIMG("ID_870E07F77AF04EC6ABD97DBCBA3F0102",1)</f>
        <v>=DISPIMG("ID_870E07F77AF04EC6ABD97DBCBA3F0102",1)</v>
      </c>
      <c r="I73" s="12" t="s">
        <v>138</v>
      </c>
      <c r="J73" s="12"/>
    </row>
    <row r="74" ht="108" spans="1:10">
      <c r="A74" s="12" t="s">
        <v>305</v>
      </c>
      <c r="B74" s="13" t="s">
        <v>306</v>
      </c>
      <c r="C74" s="13" t="s">
        <v>140</v>
      </c>
      <c r="D74" s="14">
        <v>399</v>
      </c>
      <c r="E74" s="13" t="s">
        <v>78</v>
      </c>
      <c r="F74" s="13" t="s">
        <v>307</v>
      </c>
      <c r="G74" s="35" t="s">
        <v>308</v>
      </c>
      <c r="H74" s="19" t="str">
        <f>_xlfn.DISPIMG("ID_0600433F49444AA1920398108F8E4B87",1)</f>
        <v>=DISPIMG("ID_0600433F49444AA1920398108F8E4B87",1)</v>
      </c>
      <c r="I74" s="12" t="s">
        <v>138</v>
      </c>
      <c r="J74" s="12"/>
    </row>
    <row r="75" ht="108" spans="1:10">
      <c r="A75" s="12" t="s">
        <v>309</v>
      </c>
      <c r="B75" s="15" t="s">
        <v>104</v>
      </c>
      <c r="C75" s="13" t="s">
        <v>99</v>
      </c>
      <c r="D75" s="14">
        <v>178</v>
      </c>
      <c r="E75" s="13" t="s">
        <v>78</v>
      </c>
      <c r="F75" s="13" t="s">
        <v>105</v>
      </c>
      <c r="G75" s="16" t="s">
        <v>106</v>
      </c>
      <c r="H75" s="19" t="str">
        <f>_xlfn.DISPIMG("ID_477030EC763C4C6DA681A8BBF6F0C96A",1)</f>
        <v>=DISPIMG("ID_477030EC763C4C6DA681A8BBF6F0C96A",1)</v>
      </c>
      <c r="I75" s="12" t="s">
        <v>138</v>
      </c>
      <c r="J75" s="12"/>
    </row>
    <row r="76" ht="108" spans="1:10">
      <c r="A76" s="12" t="s">
        <v>310</v>
      </c>
      <c r="B76" s="15" t="s">
        <v>181</v>
      </c>
      <c r="C76" s="13" t="s">
        <v>99</v>
      </c>
      <c r="D76" s="14">
        <v>468</v>
      </c>
      <c r="E76" s="13" t="s">
        <v>78</v>
      </c>
      <c r="F76" s="13" t="s">
        <v>182</v>
      </c>
      <c r="G76" s="16" t="s">
        <v>183</v>
      </c>
      <c r="H76" s="19" t="str">
        <f>_xlfn.DISPIMG("ID_DD765D1AA35645E7AC57515DCC38BFD9",1)</f>
        <v>=DISPIMG("ID_DD765D1AA35645E7AC57515DCC38BFD9",1)</v>
      </c>
      <c r="I76" s="12" t="s">
        <v>138</v>
      </c>
      <c r="J76" s="12"/>
    </row>
    <row r="77" ht="108" spans="1:10">
      <c r="A77" s="12" t="s">
        <v>311</v>
      </c>
      <c r="B77" s="15" t="s">
        <v>185</v>
      </c>
      <c r="C77" s="13" t="s">
        <v>99</v>
      </c>
      <c r="D77" s="14">
        <v>428</v>
      </c>
      <c r="E77" s="13" t="s">
        <v>78</v>
      </c>
      <c r="F77" s="13" t="s">
        <v>186</v>
      </c>
      <c r="G77" s="16" t="s">
        <v>187</v>
      </c>
      <c r="H77" s="19" t="str">
        <f>_xlfn.DISPIMG("ID_0D457E96849E4A7D8F4FE3704F0F7472",1)</f>
        <v>=DISPIMG("ID_0D457E96849E4A7D8F4FE3704F0F7472",1)</v>
      </c>
      <c r="I77" s="12" t="s">
        <v>138</v>
      </c>
      <c r="J77" s="12"/>
    </row>
    <row r="78" ht="108" spans="1:10">
      <c r="A78" s="12" t="s">
        <v>312</v>
      </c>
      <c r="B78" s="15" t="s">
        <v>189</v>
      </c>
      <c r="C78" s="13" t="s">
        <v>99</v>
      </c>
      <c r="D78" s="14">
        <v>399</v>
      </c>
      <c r="E78" s="13" t="s">
        <v>78</v>
      </c>
      <c r="F78" s="13" t="s">
        <v>190</v>
      </c>
      <c r="G78" s="16" t="s">
        <v>191</v>
      </c>
      <c r="H78" s="19" t="str">
        <f>_xlfn.DISPIMG("ID_AAA2010670994AF182143A1BF8541171",1)</f>
        <v>=DISPIMG("ID_AAA2010670994AF182143A1BF8541171",1)</v>
      </c>
      <c r="I78" s="12" t="s">
        <v>138</v>
      </c>
      <c r="J78" s="12"/>
    </row>
    <row r="79" ht="108" spans="1:10">
      <c r="A79" s="12" t="s">
        <v>313</v>
      </c>
      <c r="B79" s="15" t="s">
        <v>193</v>
      </c>
      <c r="C79" s="13" t="s">
        <v>99</v>
      </c>
      <c r="D79" s="14">
        <v>366</v>
      </c>
      <c r="E79" s="13" t="s">
        <v>78</v>
      </c>
      <c r="F79" s="13" t="s">
        <v>194</v>
      </c>
      <c r="G79" s="16" t="s">
        <v>195</v>
      </c>
      <c r="H79" s="19" t="str">
        <f>_xlfn.DISPIMG("ID_DF80226B55C440E587E2957F4E116333",1)</f>
        <v>=DISPIMG("ID_DF80226B55C440E587E2957F4E116333",1)</v>
      </c>
      <c r="I79" s="12" t="s">
        <v>138</v>
      </c>
      <c r="J79" s="12"/>
    </row>
    <row r="80" ht="72" spans="1:10">
      <c r="A80" s="12" t="s">
        <v>314</v>
      </c>
      <c r="B80" s="15" t="s">
        <v>315</v>
      </c>
      <c r="C80" s="13" t="s">
        <v>99</v>
      </c>
      <c r="D80" s="18">
        <v>2800</v>
      </c>
      <c r="E80" s="13" t="s">
        <v>84</v>
      </c>
      <c r="F80" s="13" t="s">
        <v>316</v>
      </c>
      <c r="G80" s="16" t="s">
        <v>317</v>
      </c>
      <c r="H80" s="19" t="str">
        <f>_xlfn.DISPIMG("ID_116F20540F1F49B8BAA92C91942747E1",1)</f>
        <v>=DISPIMG("ID_116F20540F1F49B8BAA92C91942747E1",1)</v>
      </c>
      <c r="I80" s="12" t="s">
        <v>138</v>
      </c>
      <c r="J80" s="12"/>
    </row>
    <row r="81" ht="48" spans="1:10">
      <c r="A81" s="12" t="s">
        <v>318</v>
      </c>
      <c r="B81" s="15" t="s">
        <v>319</v>
      </c>
      <c r="C81" s="13" t="s">
        <v>99</v>
      </c>
      <c r="D81" s="18">
        <v>4600</v>
      </c>
      <c r="E81" s="13" t="s">
        <v>84</v>
      </c>
      <c r="F81" s="13" t="s">
        <v>320</v>
      </c>
      <c r="G81" s="16" t="s">
        <v>321</v>
      </c>
      <c r="H81" s="19" t="str">
        <f>_xlfn.DISPIMG("ID_D3523CDE2A5948D88223E6CE070DBC74",1)</f>
        <v>=DISPIMG("ID_D3523CDE2A5948D88223E6CE070DBC74",1)</v>
      </c>
      <c r="I81" s="12" t="s">
        <v>322</v>
      </c>
      <c r="J81" s="12"/>
    </row>
    <row r="82" ht="60" spans="1:10">
      <c r="A82" s="12" t="s">
        <v>323</v>
      </c>
      <c r="B82" s="15" t="s">
        <v>319</v>
      </c>
      <c r="C82" s="13" t="s">
        <v>99</v>
      </c>
      <c r="D82" s="18">
        <v>4500</v>
      </c>
      <c r="E82" s="13" t="s">
        <v>84</v>
      </c>
      <c r="F82" s="13" t="s">
        <v>324</v>
      </c>
      <c r="G82" s="16" t="s">
        <v>325</v>
      </c>
      <c r="H82" s="19" t="str">
        <f>_xlfn.DISPIMG("ID_22AE77D8378A45968715D6C33FEAF4A5",1)</f>
        <v>=DISPIMG("ID_22AE77D8378A45968715D6C33FEAF4A5",1)</v>
      </c>
      <c r="I82" s="12" t="s">
        <v>322</v>
      </c>
      <c r="J82" s="12"/>
    </row>
    <row r="83" ht="60" spans="1:10">
      <c r="A83" s="12" t="s">
        <v>326</v>
      </c>
      <c r="B83" s="15" t="s">
        <v>319</v>
      </c>
      <c r="C83" s="13" t="s">
        <v>99</v>
      </c>
      <c r="D83" s="18">
        <v>4400</v>
      </c>
      <c r="E83" s="13" t="s">
        <v>84</v>
      </c>
      <c r="F83" s="13" t="s">
        <v>327</v>
      </c>
      <c r="G83" s="16" t="s">
        <v>328</v>
      </c>
      <c r="H83" s="19" t="str">
        <f>_xlfn.DISPIMG("ID_0F8C9A63B6444CDDA362538AC4B3E54B",1)</f>
        <v>=DISPIMG("ID_0F8C9A63B6444CDDA362538AC4B3E54B",1)</v>
      </c>
      <c r="I83" s="12" t="s">
        <v>322</v>
      </c>
      <c r="J83" s="12"/>
    </row>
    <row r="84" ht="96" spans="1:10">
      <c r="A84" s="12" t="s">
        <v>329</v>
      </c>
      <c r="B84" s="15" t="s">
        <v>330</v>
      </c>
      <c r="C84" s="13" t="s">
        <v>99</v>
      </c>
      <c r="D84" s="18">
        <v>2800</v>
      </c>
      <c r="E84" s="13" t="s">
        <v>14</v>
      </c>
      <c r="F84" s="13" t="s">
        <v>331</v>
      </c>
      <c r="G84" s="16" t="s">
        <v>332</v>
      </c>
      <c r="H84" s="19" t="str">
        <f>_xlfn.DISPIMG("ID_2B3EEFBC7D024745AF437E8E689F0FE6",1)</f>
        <v>=DISPIMG("ID_2B3EEFBC7D024745AF437E8E689F0FE6",1)</v>
      </c>
      <c r="I84" s="12" t="s">
        <v>322</v>
      </c>
      <c r="J84" s="12"/>
    </row>
    <row r="85" ht="60" spans="1:10">
      <c r="A85" s="12" t="s">
        <v>333</v>
      </c>
      <c r="B85" s="15" t="s">
        <v>330</v>
      </c>
      <c r="C85" s="13" t="s">
        <v>99</v>
      </c>
      <c r="D85" s="18">
        <v>980</v>
      </c>
      <c r="E85" s="13" t="s">
        <v>334</v>
      </c>
      <c r="F85" s="13" t="s">
        <v>335</v>
      </c>
      <c r="G85" s="16" t="s">
        <v>336</v>
      </c>
      <c r="H85" s="19" t="str">
        <f>_xlfn.DISPIMG("ID_8DD016DF68E24137B493AD663F1FC629",1)</f>
        <v>=DISPIMG("ID_8DD016DF68E24137B493AD663F1FC629",1)</v>
      </c>
      <c r="I85" s="12" t="s">
        <v>322</v>
      </c>
      <c r="J85" s="12"/>
    </row>
    <row r="86" ht="100" customHeight="1" spans="1:10">
      <c r="A86" s="12" t="s">
        <v>337</v>
      </c>
      <c r="B86" s="15" t="s">
        <v>338</v>
      </c>
      <c r="C86" s="13" t="s">
        <v>99</v>
      </c>
      <c r="D86" s="14">
        <v>2400</v>
      </c>
      <c r="E86" s="13" t="s">
        <v>14</v>
      </c>
      <c r="F86" s="13" t="s">
        <v>339</v>
      </c>
      <c r="G86" s="16" t="s">
        <v>340</v>
      </c>
      <c r="H86" s="30" t="str">
        <f>_xlfn.DISPIMG("ID_84A1BE4C3CE146D6A6D27B27FD40B8D2",1)</f>
        <v>=DISPIMG("ID_84A1BE4C3CE146D6A6D27B27FD40B8D2",1)</v>
      </c>
      <c r="I86" s="12" t="s">
        <v>322</v>
      </c>
      <c r="J86" s="12"/>
    </row>
    <row r="87" ht="96" spans="1:10">
      <c r="A87" s="12" t="s">
        <v>341</v>
      </c>
      <c r="B87" s="15" t="s">
        <v>342</v>
      </c>
      <c r="C87" s="13" t="s">
        <v>99</v>
      </c>
      <c r="D87" s="18">
        <v>2680</v>
      </c>
      <c r="E87" s="13" t="s">
        <v>334</v>
      </c>
      <c r="F87" s="13" t="s">
        <v>343</v>
      </c>
      <c r="G87" s="16" t="s">
        <v>344</v>
      </c>
      <c r="H87" s="19" t="str">
        <f>_xlfn.DISPIMG("ID_F8FC3E92D4E449B88E576DEF112CAAFB",1)</f>
        <v>=DISPIMG("ID_F8FC3E92D4E449B88E576DEF112CAAFB",1)</v>
      </c>
      <c r="I87" s="12" t="s">
        <v>322</v>
      </c>
      <c r="J87" s="12"/>
    </row>
    <row r="88" ht="108" spans="1:10">
      <c r="A88" s="12" t="s">
        <v>345</v>
      </c>
      <c r="B88" s="15" t="s">
        <v>342</v>
      </c>
      <c r="C88" s="13" t="s">
        <v>99</v>
      </c>
      <c r="D88" s="18">
        <v>980</v>
      </c>
      <c r="E88" s="13" t="s">
        <v>334</v>
      </c>
      <c r="F88" s="13" t="s">
        <v>346</v>
      </c>
      <c r="G88" s="16" t="s">
        <v>347</v>
      </c>
      <c r="H88" s="19" t="str">
        <f>_xlfn.DISPIMG("ID_A6FB34A36C394CD49E0F050856FB0658",1)</f>
        <v>=DISPIMG("ID_A6FB34A36C394CD49E0F050856FB0658",1)</v>
      </c>
      <c r="I88" s="12" t="s">
        <v>322</v>
      </c>
      <c r="J88" s="12"/>
    </row>
    <row r="89" ht="96" spans="1:10">
      <c r="A89" s="12" t="s">
        <v>348</v>
      </c>
      <c r="B89" s="20" t="s">
        <v>349</v>
      </c>
      <c r="C89" s="20" t="s">
        <v>99</v>
      </c>
      <c r="D89" s="18">
        <v>3998</v>
      </c>
      <c r="E89" s="13" t="s">
        <v>334</v>
      </c>
      <c r="F89" s="13" t="s">
        <v>350</v>
      </c>
      <c r="G89" s="22" t="s">
        <v>351</v>
      </c>
      <c r="H89" s="19" t="str">
        <f>_xlfn.DISPIMG("ID_5AB998F4AD09485793735CEA8B73E612",1)</f>
        <v>=DISPIMG("ID_5AB998F4AD09485793735CEA8B73E612",1)</v>
      </c>
      <c r="I89" s="12" t="s">
        <v>322</v>
      </c>
      <c r="J89" s="12"/>
    </row>
    <row r="90" ht="84" spans="1:10">
      <c r="A90" s="12" t="s">
        <v>352</v>
      </c>
      <c r="B90" s="20" t="s">
        <v>349</v>
      </c>
      <c r="C90" s="20" t="s">
        <v>99</v>
      </c>
      <c r="D90" s="18">
        <v>1888</v>
      </c>
      <c r="E90" s="13" t="s">
        <v>334</v>
      </c>
      <c r="F90" s="13" t="s">
        <v>353</v>
      </c>
      <c r="G90" s="22" t="s">
        <v>354</v>
      </c>
      <c r="H90" s="19" t="str">
        <f>_xlfn.DISPIMG("ID_DCA85112BC724AEC9743D8AD8648A274",1)</f>
        <v>=DISPIMG("ID_DCA85112BC724AEC9743D8AD8648A274",1)</v>
      </c>
      <c r="I90" s="12" t="s">
        <v>322</v>
      </c>
      <c r="J90" s="12"/>
    </row>
    <row r="91" ht="48" spans="1:10">
      <c r="A91" s="12" t="s">
        <v>355</v>
      </c>
      <c r="B91" s="15" t="s">
        <v>356</v>
      </c>
      <c r="C91" s="13" t="s">
        <v>357</v>
      </c>
      <c r="D91" s="14">
        <v>230</v>
      </c>
      <c r="E91" s="13" t="s">
        <v>78</v>
      </c>
      <c r="F91" s="13" t="s">
        <v>358</v>
      </c>
      <c r="G91" s="16" t="s">
        <v>359</v>
      </c>
      <c r="H91" s="19" t="str">
        <f>_xlfn.DISPIMG("ID_971B757510D447C08635DECC082D130E",1)</f>
        <v>=DISPIMG("ID_971B757510D447C08635DECC082D130E",1)</v>
      </c>
      <c r="I91" s="12" t="s">
        <v>322</v>
      </c>
      <c r="J91" s="12"/>
    </row>
    <row r="92" ht="48" spans="1:10">
      <c r="A92" s="12" t="s">
        <v>360</v>
      </c>
      <c r="B92" s="15" t="s">
        <v>356</v>
      </c>
      <c r="C92" s="13" t="s">
        <v>361</v>
      </c>
      <c r="D92" s="14">
        <v>260</v>
      </c>
      <c r="E92" s="13" t="s">
        <v>78</v>
      </c>
      <c r="F92" s="13" t="s">
        <v>362</v>
      </c>
      <c r="G92" s="35" t="s">
        <v>363</v>
      </c>
      <c r="H92" s="19" t="str">
        <f>_xlfn.DISPIMG("ID_D1ED91818CBF47A69C03F1489532EF10",1)</f>
        <v>=DISPIMG("ID_D1ED91818CBF47A69C03F1489532EF10",1)</v>
      </c>
      <c r="I92" s="12" t="s">
        <v>322</v>
      </c>
      <c r="J92" s="12"/>
    </row>
    <row r="93" ht="72" spans="1:10">
      <c r="A93" s="12" t="s">
        <v>364</v>
      </c>
      <c r="B93" s="15" t="s">
        <v>365</v>
      </c>
      <c r="C93" s="13" t="s">
        <v>140</v>
      </c>
      <c r="D93" s="18">
        <v>799</v>
      </c>
      <c r="E93" s="13" t="s">
        <v>78</v>
      </c>
      <c r="F93" s="15" t="s">
        <v>366</v>
      </c>
      <c r="G93" s="16" t="s">
        <v>367</v>
      </c>
      <c r="H93" s="19" t="str">
        <f>_xlfn.DISPIMG("ID_A7BECE96C088464297949D3EB38C8661",1)</f>
        <v>=DISPIMG("ID_A7BECE96C088464297949D3EB38C8661",1)</v>
      </c>
      <c r="I93" s="12" t="s">
        <v>322</v>
      </c>
      <c r="J93" s="12"/>
    </row>
    <row r="94" ht="60" spans="1:10">
      <c r="A94" s="12" t="s">
        <v>368</v>
      </c>
      <c r="B94" s="15" t="s">
        <v>369</v>
      </c>
      <c r="C94" s="13" t="s">
        <v>370</v>
      </c>
      <c r="D94" s="14">
        <v>1998</v>
      </c>
      <c r="E94" s="13" t="s">
        <v>78</v>
      </c>
      <c r="F94" s="13" t="s">
        <v>371</v>
      </c>
      <c r="G94" s="16" t="s">
        <v>372</v>
      </c>
      <c r="H94" s="19" t="str">
        <f>_xlfn.DISPIMG("ID_E62846408427430999CE27E9D6FF2CE7",1)</f>
        <v>=DISPIMG("ID_E62846408427430999CE27E9D6FF2CE7",1)</v>
      </c>
      <c r="I94" s="12" t="s">
        <v>322</v>
      </c>
      <c r="J94" s="12"/>
    </row>
    <row r="95" ht="84" spans="1:10">
      <c r="A95" s="12" t="s">
        <v>373</v>
      </c>
      <c r="B95" s="15" t="s">
        <v>369</v>
      </c>
      <c r="C95" s="13" t="s">
        <v>370</v>
      </c>
      <c r="D95" s="14">
        <v>699</v>
      </c>
      <c r="E95" s="13" t="s">
        <v>78</v>
      </c>
      <c r="F95" s="13" t="s">
        <v>374</v>
      </c>
      <c r="G95" s="16" t="s">
        <v>375</v>
      </c>
      <c r="H95" s="19" t="str">
        <f>_xlfn.DISPIMG("ID_75C5FAD21C58479382429D2E70FE3536",1)</f>
        <v>=DISPIMG("ID_75C5FAD21C58479382429D2E70FE3536",1)</v>
      </c>
      <c r="I95" s="12" t="s">
        <v>322</v>
      </c>
      <c r="J95" s="12"/>
    </row>
    <row r="96" ht="96" spans="1:10">
      <c r="A96" s="12" t="s">
        <v>376</v>
      </c>
      <c r="B96" s="13" t="s">
        <v>377</v>
      </c>
      <c r="C96" s="13" t="s">
        <v>378</v>
      </c>
      <c r="D96" s="14">
        <v>1999</v>
      </c>
      <c r="E96" s="13" t="s">
        <v>78</v>
      </c>
      <c r="F96" s="13" t="s">
        <v>379</v>
      </c>
      <c r="G96" s="16" t="s">
        <v>380</v>
      </c>
      <c r="H96" s="19" t="str">
        <f>_xlfn.DISPIMG("ID_B7650FFE256142E0B4F3F208921D03B0",1)</f>
        <v>=DISPIMG("ID_B7650FFE256142E0B4F3F208921D03B0",1)</v>
      </c>
      <c r="I96" s="12" t="s">
        <v>322</v>
      </c>
      <c r="J96" s="12"/>
    </row>
    <row r="97" ht="84" spans="1:10">
      <c r="A97" s="12" t="s">
        <v>381</v>
      </c>
      <c r="B97" s="13" t="s">
        <v>377</v>
      </c>
      <c r="C97" s="13" t="s">
        <v>382</v>
      </c>
      <c r="D97" s="18">
        <v>1699</v>
      </c>
      <c r="E97" s="13" t="s">
        <v>78</v>
      </c>
      <c r="F97" s="15" t="s">
        <v>383</v>
      </c>
      <c r="G97" s="35" t="s">
        <v>384</v>
      </c>
      <c r="H97" s="19" t="str">
        <f>_xlfn.DISPIMG("ID_318888A800CE472595B0453465F87557",1)</f>
        <v>=DISPIMG("ID_318888A800CE472595B0453465F87557",1)</v>
      </c>
      <c r="I97" s="12" t="s">
        <v>322</v>
      </c>
      <c r="J97" s="12"/>
    </row>
    <row r="98" ht="96" spans="1:10">
      <c r="A98" s="12" t="s">
        <v>385</v>
      </c>
      <c r="B98" s="13" t="s">
        <v>386</v>
      </c>
      <c r="C98" s="13" t="s">
        <v>378</v>
      </c>
      <c r="D98" s="14">
        <v>2699</v>
      </c>
      <c r="E98" s="13" t="s">
        <v>78</v>
      </c>
      <c r="F98" s="13" t="s">
        <v>387</v>
      </c>
      <c r="G98" s="16" t="s">
        <v>388</v>
      </c>
      <c r="H98" s="19" t="str">
        <f>_xlfn.DISPIMG("ID_3A7A2867795E45F7AB99D18A5A77CD79",1)</f>
        <v>=DISPIMG("ID_3A7A2867795E45F7AB99D18A5A77CD79",1)</v>
      </c>
      <c r="I98" s="12" t="s">
        <v>322</v>
      </c>
      <c r="J98" s="12"/>
    </row>
    <row r="99" ht="72" spans="1:10">
      <c r="A99" s="12" t="s">
        <v>389</v>
      </c>
      <c r="B99" s="13" t="s">
        <v>386</v>
      </c>
      <c r="C99" s="13" t="s">
        <v>140</v>
      </c>
      <c r="D99" s="18">
        <v>749</v>
      </c>
      <c r="E99" s="13" t="s">
        <v>78</v>
      </c>
      <c r="F99" s="15" t="s">
        <v>390</v>
      </c>
      <c r="G99" s="16" t="s">
        <v>391</v>
      </c>
      <c r="H99" s="19" t="str">
        <f>_xlfn.DISPIMG("ID_A310E6A8C97B41C69E8D4577EBFB7F6F",1)</f>
        <v>=DISPIMG("ID_A310E6A8C97B41C69E8D4577EBFB7F6F",1)</v>
      </c>
      <c r="I99" s="12" t="s">
        <v>322</v>
      </c>
      <c r="J99" s="12"/>
    </row>
    <row r="100" ht="84" spans="1:10">
      <c r="A100" s="12" t="s">
        <v>392</v>
      </c>
      <c r="B100" s="13" t="s">
        <v>393</v>
      </c>
      <c r="C100" s="13" t="s">
        <v>382</v>
      </c>
      <c r="D100" s="18">
        <v>3699</v>
      </c>
      <c r="E100" s="13" t="s">
        <v>78</v>
      </c>
      <c r="F100" s="15" t="s">
        <v>394</v>
      </c>
      <c r="G100" s="35" t="s">
        <v>395</v>
      </c>
      <c r="H100" s="19" t="str">
        <f>_xlfn.DISPIMG("ID_374896A41C1F4797989F54D99C177380",1)</f>
        <v>=DISPIMG("ID_374896A41C1F4797989F54D99C177380",1)</v>
      </c>
      <c r="I100" s="12" t="s">
        <v>322</v>
      </c>
      <c r="J100" s="12"/>
    </row>
    <row r="101" ht="300" spans="1:10">
      <c r="A101" s="12" t="s">
        <v>396</v>
      </c>
      <c r="B101" s="15" t="s">
        <v>397</v>
      </c>
      <c r="C101" s="13" t="s">
        <v>99</v>
      </c>
      <c r="D101" s="18">
        <v>1980</v>
      </c>
      <c r="E101" s="13" t="s">
        <v>334</v>
      </c>
      <c r="F101" s="13" t="s">
        <v>398</v>
      </c>
      <c r="G101" s="16" t="s">
        <v>399</v>
      </c>
      <c r="H101" s="19" t="str">
        <f>_xlfn.DISPIMG("ID_2503A70F5BC444A398E55C674C60015B",1)</f>
        <v>=DISPIMG("ID_2503A70F5BC444A398E55C674C60015B",1)</v>
      </c>
      <c r="I101" s="12" t="s">
        <v>400</v>
      </c>
      <c r="J101" s="12"/>
    </row>
    <row r="102" ht="372" spans="1:10">
      <c r="A102" s="12" t="s">
        <v>401</v>
      </c>
      <c r="B102" s="15" t="s">
        <v>402</v>
      </c>
      <c r="C102" s="13" t="s">
        <v>99</v>
      </c>
      <c r="D102" s="18">
        <v>5800</v>
      </c>
      <c r="E102" s="13" t="s">
        <v>334</v>
      </c>
      <c r="F102" s="13" t="s">
        <v>403</v>
      </c>
      <c r="G102" s="16" t="s">
        <v>404</v>
      </c>
      <c r="H102" s="19" t="str">
        <f>_xlfn.DISPIMG("ID_3AA533C9521D4475A92F7CB2C9982EC7",1)</f>
        <v>=DISPIMG("ID_3AA533C9521D4475A92F7CB2C9982EC7",1)</v>
      </c>
      <c r="I102" s="12" t="s">
        <v>400</v>
      </c>
      <c r="J102" s="12"/>
    </row>
    <row r="103" ht="108" spans="1:10">
      <c r="A103" s="12" t="s">
        <v>405</v>
      </c>
      <c r="B103" s="15" t="s">
        <v>402</v>
      </c>
      <c r="C103" s="13" t="s">
        <v>99</v>
      </c>
      <c r="D103" s="18">
        <v>2980</v>
      </c>
      <c r="E103" s="13" t="s">
        <v>334</v>
      </c>
      <c r="F103" s="13" t="s">
        <v>406</v>
      </c>
      <c r="G103" s="16" t="s">
        <v>407</v>
      </c>
      <c r="H103" s="19" t="str">
        <f>_xlfn.DISPIMG("ID_F5EFA702BB65422AB2961267DCE30EA5",1)</f>
        <v>=DISPIMG("ID_F5EFA702BB65422AB2961267DCE30EA5",1)</v>
      </c>
      <c r="I103" s="12" t="s">
        <v>400</v>
      </c>
      <c r="J103" s="12"/>
    </row>
    <row r="104" ht="156" spans="1:10">
      <c r="A104" s="12" t="s">
        <v>408</v>
      </c>
      <c r="B104" s="15" t="s">
        <v>409</v>
      </c>
      <c r="C104" s="31" t="s">
        <v>410</v>
      </c>
      <c r="D104" s="14">
        <v>19999</v>
      </c>
      <c r="E104" s="13" t="s">
        <v>334</v>
      </c>
      <c r="F104" s="13" t="s">
        <v>411</v>
      </c>
      <c r="G104" s="16" t="s">
        <v>412</v>
      </c>
      <c r="H104" s="19" t="str">
        <f>_xlfn.DISPIMG("ID_01CDCED9983D4A5AB5F423FE08ACD4CD",1)</f>
        <v>=DISPIMG("ID_01CDCED9983D4A5AB5F423FE08ACD4CD",1)</v>
      </c>
      <c r="I104" s="12" t="s">
        <v>400</v>
      </c>
      <c r="J104" s="12"/>
    </row>
    <row r="105" ht="84" spans="1:10">
      <c r="A105" s="12" t="s">
        <v>413</v>
      </c>
      <c r="B105" s="15" t="s">
        <v>414</v>
      </c>
      <c r="C105" s="13" t="s">
        <v>173</v>
      </c>
      <c r="D105" s="14">
        <v>15000</v>
      </c>
      <c r="E105" s="13" t="s">
        <v>334</v>
      </c>
      <c r="F105" s="13" t="s">
        <v>415</v>
      </c>
      <c r="G105" s="16" t="s">
        <v>416</v>
      </c>
      <c r="H105" s="19" t="str">
        <f>_xlfn.DISPIMG("ID_E54DA5F3F2DB4673A9CF66DAA26C8000",1)</f>
        <v>=DISPIMG("ID_E54DA5F3F2DB4673A9CF66DAA26C8000",1)</v>
      </c>
      <c r="I105" s="12" t="s">
        <v>400</v>
      </c>
      <c r="J105" s="12"/>
    </row>
    <row r="106" ht="84" spans="1:10">
      <c r="A106" s="12" t="s">
        <v>417</v>
      </c>
      <c r="B106" s="15" t="s">
        <v>402</v>
      </c>
      <c r="C106" s="13" t="s">
        <v>418</v>
      </c>
      <c r="D106" s="18">
        <v>7980</v>
      </c>
      <c r="E106" s="13" t="s">
        <v>334</v>
      </c>
      <c r="F106" s="13" t="s">
        <v>419</v>
      </c>
      <c r="G106" s="16" t="s">
        <v>420</v>
      </c>
      <c r="H106" s="19" t="str">
        <f>_xlfn.DISPIMG("ID_AC23FDF040D94C848A9DD9CB9017C6CE",1)</f>
        <v>=DISPIMG("ID_AC23FDF040D94C848A9DD9CB9017C6CE",1)</v>
      </c>
      <c r="I106" s="12" t="s">
        <v>400</v>
      </c>
      <c r="J106" s="12"/>
    </row>
    <row r="107" ht="84" spans="1:10">
      <c r="A107" s="12" t="s">
        <v>421</v>
      </c>
      <c r="B107" s="15" t="s">
        <v>422</v>
      </c>
      <c r="C107" s="13" t="s">
        <v>99</v>
      </c>
      <c r="D107" s="14">
        <v>850</v>
      </c>
      <c r="E107" s="13" t="s">
        <v>78</v>
      </c>
      <c r="F107" s="13" t="s">
        <v>423</v>
      </c>
      <c r="G107" s="16" t="s">
        <v>424</v>
      </c>
      <c r="H107" s="19" t="str">
        <f>_xlfn.DISPIMG("ID_602B6B95E4D2400F8026B079657ED101",1)</f>
        <v>=DISPIMG("ID_602B6B95E4D2400F8026B079657ED101",1)</v>
      </c>
      <c r="I107" s="12" t="s">
        <v>400</v>
      </c>
      <c r="J107" s="12"/>
    </row>
    <row r="108" ht="60" spans="1:10">
      <c r="A108" s="12" t="s">
        <v>425</v>
      </c>
      <c r="B108" s="20" t="s">
        <v>426</v>
      </c>
      <c r="C108" s="13" t="s">
        <v>427</v>
      </c>
      <c r="D108" s="14">
        <v>198</v>
      </c>
      <c r="E108" s="13" t="s">
        <v>78</v>
      </c>
      <c r="F108" s="13" t="s">
        <v>428</v>
      </c>
      <c r="G108" s="35" t="s">
        <v>429</v>
      </c>
      <c r="H108" s="19" t="str">
        <f>_xlfn.DISPIMG("ID_9C83ADE95D6C4E9892BC07C26B8F4808",1)</f>
        <v>=DISPIMG("ID_9C83ADE95D6C4E9892BC07C26B8F4808",1)</v>
      </c>
      <c r="I108" s="12" t="s">
        <v>400</v>
      </c>
      <c r="J108" s="12"/>
    </row>
    <row r="109" ht="72" spans="1:10">
      <c r="A109" s="12" t="s">
        <v>430</v>
      </c>
      <c r="B109" s="20" t="s">
        <v>426</v>
      </c>
      <c r="C109" s="13" t="s">
        <v>427</v>
      </c>
      <c r="D109" s="14">
        <v>48</v>
      </c>
      <c r="E109" s="13" t="s">
        <v>78</v>
      </c>
      <c r="F109" s="13" t="s">
        <v>431</v>
      </c>
      <c r="G109" s="35" t="s">
        <v>432</v>
      </c>
      <c r="H109" s="19" t="str">
        <f>_xlfn.DISPIMG("ID_FA0529CB9EC7406AA671F4054C36D7B1",1)</f>
        <v>=DISPIMG("ID_FA0529CB9EC7406AA671F4054C36D7B1",1)</v>
      </c>
      <c r="I109" s="12" t="s">
        <v>400</v>
      </c>
      <c r="J109" s="12"/>
    </row>
    <row r="110" ht="48" spans="1:10">
      <c r="A110" s="12" t="s">
        <v>433</v>
      </c>
      <c r="B110" s="13" t="s">
        <v>434</v>
      </c>
      <c r="C110" s="13" t="s">
        <v>427</v>
      </c>
      <c r="D110" s="14">
        <v>158</v>
      </c>
      <c r="E110" s="13" t="s">
        <v>78</v>
      </c>
      <c r="F110" s="13" t="s">
        <v>435</v>
      </c>
      <c r="G110" s="35" t="s">
        <v>436</v>
      </c>
      <c r="H110" s="19" t="str">
        <f>_xlfn.DISPIMG("ID_BD50163AD1574FF1A05C6E6C4226EE7C",1)</f>
        <v>=DISPIMG("ID_BD50163AD1574FF1A05C6E6C4226EE7C",1)</v>
      </c>
      <c r="I110" s="12" t="s">
        <v>400</v>
      </c>
      <c r="J110" s="12"/>
    </row>
    <row r="111" ht="48" spans="1:10">
      <c r="A111" s="12" t="s">
        <v>437</v>
      </c>
      <c r="B111" s="13" t="s">
        <v>434</v>
      </c>
      <c r="C111" s="13" t="s">
        <v>438</v>
      </c>
      <c r="D111" s="18">
        <v>50</v>
      </c>
      <c r="E111" s="13" t="s">
        <v>78</v>
      </c>
      <c r="F111" s="13" t="s">
        <v>439</v>
      </c>
      <c r="G111" s="35" t="s">
        <v>440</v>
      </c>
      <c r="H111" s="19" t="str">
        <f>_xlfn.DISPIMG("ID_A66DA1097A524097816915F35A02E012",1)</f>
        <v>=DISPIMG("ID_A66DA1097A524097816915F35A02E012",1)</v>
      </c>
      <c r="I111" s="12" t="s">
        <v>400</v>
      </c>
      <c r="J111" s="12"/>
    </row>
    <row r="112" ht="72" spans="1:10">
      <c r="A112" s="12" t="s">
        <v>441</v>
      </c>
      <c r="B112" s="20" t="s">
        <v>442</v>
      </c>
      <c r="C112" s="13" t="s">
        <v>443</v>
      </c>
      <c r="D112" s="14">
        <v>480</v>
      </c>
      <c r="E112" s="13" t="s">
        <v>334</v>
      </c>
      <c r="F112" s="13" t="s">
        <v>444</v>
      </c>
      <c r="G112" s="35" t="s">
        <v>445</v>
      </c>
      <c r="H112" s="19" t="str">
        <f>_xlfn.DISPIMG("ID_C9BC80B0DECA4E8EA24B670C94237A04",1)</f>
        <v>=DISPIMG("ID_C9BC80B0DECA4E8EA24B670C94237A04",1)</v>
      </c>
      <c r="I112" s="12" t="s">
        <v>400</v>
      </c>
      <c r="J112" s="12"/>
    </row>
    <row r="113" ht="60" spans="1:10">
      <c r="A113" s="12" t="s">
        <v>446</v>
      </c>
      <c r="B113" s="20" t="s">
        <v>442</v>
      </c>
      <c r="C113" s="13" t="s">
        <v>427</v>
      </c>
      <c r="D113" s="14">
        <v>268</v>
      </c>
      <c r="E113" s="13" t="s">
        <v>334</v>
      </c>
      <c r="F113" s="13" t="s">
        <v>447</v>
      </c>
      <c r="G113" s="35" t="s">
        <v>448</v>
      </c>
      <c r="H113" s="19" t="str">
        <f>_xlfn.DISPIMG("ID_148C4AC42F9B4C1F927459D2622F9DA7",1)</f>
        <v>=DISPIMG("ID_148C4AC42F9B4C1F927459D2622F9DA7",1)</v>
      </c>
      <c r="I113" s="12" t="s">
        <v>400</v>
      </c>
      <c r="J113" s="12"/>
    </row>
    <row r="114" ht="108" spans="1:10">
      <c r="A114" s="12" t="s">
        <v>449</v>
      </c>
      <c r="B114" s="15" t="s">
        <v>450</v>
      </c>
      <c r="C114" s="13" t="s">
        <v>99</v>
      </c>
      <c r="D114" s="18">
        <v>1880</v>
      </c>
      <c r="E114" s="13" t="s">
        <v>78</v>
      </c>
      <c r="F114" s="13" t="s">
        <v>451</v>
      </c>
      <c r="G114" s="16" t="s">
        <v>452</v>
      </c>
      <c r="H114" s="19" t="str">
        <f>_xlfn.DISPIMG("ID_DE9901A3990648F68A61C99A6B1BFB26",1)</f>
        <v>=DISPIMG("ID_DE9901A3990648F68A61C99A6B1BFB26",1)</v>
      </c>
      <c r="I114" s="12" t="s">
        <v>400</v>
      </c>
      <c r="J114" s="12"/>
    </row>
    <row r="115" ht="60" spans="1:10">
      <c r="A115" s="12" t="s">
        <v>453</v>
      </c>
      <c r="B115" s="15" t="s">
        <v>450</v>
      </c>
      <c r="C115" s="13" t="s">
        <v>99</v>
      </c>
      <c r="D115" s="18">
        <v>590</v>
      </c>
      <c r="E115" s="13" t="s">
        <v>78</v>
      </c>
      <c r="F115" s="13" t="s">
        <v>454</v>
      </c>
      <c r="G115" s="16" t="s">
        <v>455</v>
      </c>
      <c r="H115" s="19" t="str">
        <f>_xlfn.DISPIMG("ID_228DE027144B4D769FA3B9699631BBF6",1)</f>
        <v>=DISPIMG("ID_228DE027144B4D769FA3B9699631BBF6",1)</v>
      </c>
      <c r="I115" s="12" t="s">
        <v>400</v>
      </c>
      <c r="J115" s="12"/>
    </row>
    <row r="116" ht="144" spans="1:10">
      <c r="A116" s="12" t="s">
        <v>456</v>
      </c>
      <c r="B116" s="15" t="s">
        <v>457</v>
      </c>
      <c r="C116" s="13" t="s">
        <v>99</v>
      </c>
      <c r="D116" s="18">
        <v>1180</v>
      </c>
      <c r="E116" s="13" t="s">
        <v>334</v>
      </c>
      <c r="F116" s="13" t="s">
        <v>458</v>
      </c>
      <c r="G116" s="16" t="s">
        <v>459</v>
      </c>
      <c r="H116" s="19" t="str">
        <f>_xlfn.DISPIMG("ID_B1A5D80AF32B44E284D8949BBB201C15",1)</f>
        <v>=DISPIMG("ID_B1A5D80AF32B44E284D8949BBB201C15",1)</v>
      </c>
      <c r="I116" s="12" t="s">
        <v>400</v>
      </c>
      <c r="J116" s="12"/>
    </row>
    <row r="117" ht="96" spans="1:10">
      <c r="A117" s="12" t="s">
        <v>460</v>
      </c>
      <c r="B117" s="15" t="s">
        <v>461</v>
      </c>
      <c r="C117" s="13" t="s">
        <v>99</v>
      </c>
      <c r="D117" s="18">
        <v>880</v>
      </c>
      <c r="E117" s="13" t="s">
        <v>334</v>
      </c>
      <c r="F117" s="13" t="s">
        <v>462</v>
      </c>
      <c r="G117" s="16" t="s">
        <v>463</v>
      </c>
      <c r="H117" s="19" t="str">
        <f>_xlfn.DISPIMG("ID_E1173F87F5D34AE891C1A8B4BF5B893E",1)</f>
        <v>=DISPIMG("ID_E1173F87F5D34AE891C1A8B4BF5B893E",1)</v>
      </c>
      <c r="I117" s="12" t="s">
        <v>400</v>
      </c>
      <c r="J117" s="12"/>
    </row>
    <row r="118" ht="60" spans="1:10">
      <c r="A118" s="12" t="s">
        <v>464</v>
      </c>
      <c r="B118" s="13" t="s">
        <v>465</v>
      </c>
      <c r="C118" s="13" t="s">
        <v>466</v>
      </c>
      <c r="D118" s="14">
        <v>1299</v>
      </c>
      <c r="E118" s="13" t="s">
        <v>78</v>
      </c>
      <c r="F118" s="13" t="s">
        <v>467</v>
      </c>
      <c r="G118" s="16" t="s">
        <v>468</v>
      </c>
      <c r="H118" s="19" t="str">
        <f>_xlfn.DISPIMG("ID_4D274831AB2B49829AEF6FFFAA1C55E2",1)</f>
        <v>=DISPIMG("ID_4D274831AB2B49829AEF6FFFAA1C55E2",1)</v>
      </c>
      <c r="I118" s="12" t="s">
        <v>400</v>
      </c>
      <c r="J118" s="12"/>
    </row>
    <row r="119" ht="60" spans="1:10">
      <c r="A119" s="12" t="s">
        <v>469</v>
      </c>
      <c r="B119" s="13" t="s">
        <v>465</v>
      </c>
      <c r="C119" s="20" t="s">
        <v>470</v>
      </c>
      <c r="D119" s="14">
        <v>1999</v>
      </c>
      <c r="E119" s="13" t="s">
        <v>78</v>
      </c>
      <c r="F119" s="13" t="s">
        <v>471</v>
      </c>
      <c r="G119" s="35" t="s">
        <v>472</v>
      </c>
      <c r="H119" s="19" t="str">
        <f>_xlfn.DISPIMG("ID_FAA9C9C496844C78851BA41269A81F90",1)</f>
        <v>=DISPIMG("ID_FAA9C9C496844C78851BA41269A81F90",1)</v>
      </c>
      <c r="I119" s="12" t="s">
        <v>400</v>
      </c>
      <c r="J119" s="12"/>
    </row>
    <row r="120" ht="48" spans="1:10">
      <c r="A120" s="12" t="s">
        <v>473</v>
      </c>
      <c r="B120" s="15" t="s">
        <v>465</v>
      </c>
      <c r="C120" s="13" t="s">
        <v>474</v>
      </c>
      <c r="D120" s="18">
        <v>1299</v>
      </c>
      <c r="E120" s="13" t="s">
        <v>78</v>
      </c>
      <c r="F120" s="13" t="s">
        <v>475</v>
      </c>
      <c r="G120" s="16" t="s">
        <v>476</v>
      </c>
      <c r="H120" s="19" t="str">
        <f>_xlfn.DISPIMG("ID_2FA9EE3CEDD44AA78447E8D761AC1F05",1)</f>
        <v>=DISPIMG("ID_2FA9EE3CEDD44AA78447E8D761AC1F05",1)</v>
      </c>
      <c r="I120" s="12" t="s">
        <v>400</v>
      </c>
      <c r="J120" s="12"/>
    </row>
    <row r="121" ht="60" spans="1:10">
      <c r="A121" s="12" t="s">
        <v>477</v>
      </c>
      <c r="B121" s="13" t="s">
        <v>478</v>
      </c>
      <c r="C121" s="13" t="s">
        <v>479</v>
      </c>
      <c r="D121" s="14">
        <v>25.5</v>
      </c>
      <c r="E121" s="13" t="s">
        <v>78</v>
      </c>
      <c r="F121" s="13" t="s">
        <v>480</v>
      </c>
      <c r="G121" s="16" t="s">
        <v>481</v>
      </c>
      <c r="H121" s="19" t="str">
        <f>_xlfn.DISPIMG("ID_D8B7502E1EAD4D00BA66CE3E9CBAB71F",1)</f>
        <v>=DISPIMG("ID_D8B7502E1EAD4D00BA66CE3E9CBAB71F",1)</v>
      </c>
      <c r="I121" s="12" t="s">
        <v>482</v>
      </c>
      <c r="J121" s="12"/>
    </row>
    <row r="122" ht="60" spans="1:10">
      <c r="A122" s="12" t="s">
        <v>483</v>
      </c>
      <c r="B122" s="13" t="s">
        <v>478</v>
      </c>
      <c r="C122" s="13" t="s">
        <v>130</v>
      </c>
      <c r="D122" s="14">
        <v>68</v>
      </c>
      <c r="E122" s="13" t="s">
        <v>78</v>
      </c>
      <c r="F122" s="13" t="s">
        <v>484</v>
      </c>
      <c r="G122" s="16" t="s">
        <v>485</v>
      </c>
      <c r="H122" s="19" t="str">
        <f>_xlfn.DISPIMG("ID_F082C24685064DD7A6F39D7531169FB1",1)</f>
        <v>=DISPIMG("ID_F082C24685064DD7A6F39D7531169FB1",1)</v>
      </c>
      <c r="I122" s="12" t="s">
        <v>482</v>
      </c>
      <c r="J122" s="12"/>
    </row>
    <row r="123" ht="72" spans="1:10">
      <c r="A123" s="12" t="s">
        <v>486</v>
      </c>
      <c r="B123" s="15" t="s">
        <v>487</v>
      </c>
      <c r="C123" s="13" t="s">
        <v>488</v>
      </c>
      <c r="D123" s="14">
        <v>87</v>
      </c>
      <c r="E123" s="13" t="s">
        <v>78</v>
      </c>
      <c r="F123" s="13" t="s">
        <v>489</v>
      </c>
      <c r="G123" s="16" t="s">
        <v>490</v>
      </c>
      <c r="H123" s="19" t="str">
        <f>_xlfn.DISPIMG("ID_5274A00CE19D4BF79133AACF2BF5AEB6",1)</f>
        <v>=DISPIMG("ID_5274A00CE19D4BF79133AACF2BF5AEB6",1)</v>
      </c>
      <c r="I123" s="12" t="s">
        <v>482</v>
      </c>
      <c r="J123" s="12"/>
    </row>
    <row r="124" ht="48" spans="1:10">
      <c r="A124" s="12" t="s">
        <v>491</v>
      </c>
      <c r="B124" s="15" t="s">
        <v>487</v>
      </c>
      <c r="C124" s="13" t="s">
        <v>492</v>
      </c>
      <c r="D124" s="18">
        <v>19</v>
      </c>
      <c r="E124" s="13" t="s">
        <v>78</v>
      </c>
      <c r="F124" s="13" t="s">
        <v>493</v>
      </c>
      <c r="G124" s="16" t="s">
        <v>494</v>
      </c>
      <c r="H124" s="19" t="str">
        <f>_xlfn.DISPIMG("ID_BDCBE879960A46FFB68376F7FCB107D5",1)</f>
        <v>=DISPIMG("ID_BDCBE879960A46FFB68376F7FCB107D5",1)</v>
      </c>
      <c r="I124" s="12" t="s">
        <v>482</v>
      </c>
      <c r="J124" s="12"/>
    </row>
    <row r="125" ht="24" spans="1:10">
      <c r="A125" s="12" t="s">
        <v>495</v>
      </c>
      <c r="B125" s="15" t="s">
        <v>496</v>
      </c>
      <c r="C125" s="13" t="s">
        <v>126</v>
      </c>
      <c r="D125" s="18">
        <v>43</v>
      </c>
      <c r="E125" s="13" t="s">
        <v>78</v>
      </c>
      <c r="F125" s="13" t="s">
        <v>497</v>
      </c>
      <c r="G125" s="16" t="s">
        <v>498</v>
      </c>
      <c r="H125" s="19" t="str">
        <f>_xlfn.DISPIMG("ID_7EC72616360345E6858B8A617272B48F",1)</f>
        <v>=DISPIMG("ID_7EC72616360345E6858B8A617272B48F",1)</v>
      </c>
      <c r="I125" s="12" t="s">
        <v>482</v>
      </c>
      <c r="J125" s="12"/>
    </row>
    <row r="126" ht="199.5" spans="1:10">
      <c r="A126" s="12" t="s">
        <v>499</v>
      </c>
      <c r="B126" s="15" t="s">
        <v>500</v>
      </c>
      <c r="C126" s="13" t="s">
        <v>130</v>
      </c>
      <c r="D126" s="14">
        <v>22</v>
      </c>
      <c r="E126" s="13" t="s">
        <v>78</v>
      </c>
      <c r="F126" s="13" t="s">
        <v>501</v>
      </c>
      <c r="G126" s="22" t="s">
        <v>502</v>
      </c>
      <c r="H126" s="19" t="str">
        <f>_xlfn.DISPIMG("ID_48593CAC3CCA4B76B144773E57A1A377",1)</f>
        <v>=DISPIMG("ID_48593CAC3CCA4B76B144773E57A1A377",1)</v>
      </c>
      <c r="I126" s="12" t="s">
        <v>482</v>
      </c>
      <c r="J126" s="12"/>
    </row>
    <row r="127" ht="132" spans="1:10">
      <c r="A127" s="12" t="s">
        <v>503</v>
      </c>
      <c r="B127" s="15" t="s">
        <v>504</v>
      </c>
      <c r="C127" s="13" t="s">
        <v>130</v>
      </c>
      <c r="D127" s="14">
        <v>215</v>
      </c>
      <c r="E127" s="13" t="s">
        <v>78</v>
      </c>
      <c r="F127" s="13" t="s">
        <v>505</v>
      </c>
      <c r="G127" s="22" t="s">
        <v>506</v>
      </c>
      <c r="H127" s="19" t="str">
        <f>_xlfn.DISPIMG("ID_10BBD91857224018B26A4CD4FF94E97A",1)</f>
        <v>=DISPIMG("ID_10BBD91857224018B26A4CD4FF94E97A",1)</v>
      </c>
      <c r="I127" s="12" t="s">
        <v>482</v>
      </c>
      <c r="J127" s="12"/>
    </row>
    <row r="128" ht="199.5" spans="1:10">
      <c r="A128" s="12" t="s">
        <v>507</v>
      </c>
      <c r="B128" s="15" t="s">
        <v>508</v>
      </c>
      <c r="C128" s="13" t="s">
        <v>130</v>
      </c>
      <c r="D128" s="14">
        <v>17</v>
      </c>
      <c r="E128" s="13" t="s">
        <v>78</v>
      </c>
      <c r="F128" s="13" t="s">
        <v>509</v>
      </c>
      <c r="G128" s="22" t="s">
        <v>510</v>
      </c>
      <c r="H128" s="19" t="str">
        <f>_xlfn.DISPIMG("ID_5D54D31674164DA2A2478D0B7AA9CC94",1)</f>
        <v>=DISPIMG("ID_5D54D31674164DA2A2478D0B7AA9CC94",1)</v>
      </c>
      <c r="I128" s="12" t="s">
        <v>482</v>
      </c>
      <c r="J128" s="12"/>
    </row>
    <row r="129" ht="84" spans="1:10">
      <c r="A129" s="12" t="s">
        <v>511</v>
      </c>
      <c r="B129" s="15" t="s">
        <v>512</v>
      </c>
      <c r="C129" s="13" t="s">
        <v>130</v>
      </c>
      <c r="D129" s="14">
        <v>71</v>
      </c>
      <c r="E129" s="13" t="s">
        <v>78</v>
      </c>
      <c r="F129" s="13" t="s">
        <v>513</v>
      </c>
      <c r="G129" s="22" t="s">
        <v>514</v>
      </c>
      <c r="H129" s="19" t="str">
        <f>_xlfn.DISPIMG("ID_DFF6A610426D424B9D37C466CA30780A",1)</f>
        <v>=DISPIMG("ID_DFF6A610426D424B9D37C466CA30780A",1)</v>
      </c>
      <c r="I129" s="12" t="s">
        <v>482</v>
      </c>
      <c r="J129" s="12"/>
    </row>
    <row r="130" ht="51.75" spans="1:10">
      <c r="A130" s="12" t="s">
        <v>515</v>
      </c>
      <c r="B130" s="15" t="s">
        <v>516</v>
      </c>
      <c r="C130" s="13" t="s">
        <v>99</v>
      </c>
      <c r="D130" s="14">
        <v>25</v>
      </c>
      <c r="E130" s="13" t="s">
        <v>78</v>
      </c>
      <c r="F130" s="15" t="s">
        <v>517</v>
      </c>
      <c r="G130" s="16" t="s">
        <v>518</v>
      </c>
      <c r="H130" s="32" t="str">
        <f>_xlfn.DISPIMG("ID_668E764A67BD4D17A00F33358A5D2B74",1)</f>
        <v>=DISPIMG("ID_668E764A67BD4D17A00F33358A5D2B74",1)</v>
      </c>
      <c r="I130" s="12" t="s">
        <v>482</v>
      </c>
      <c r="J130" s="12"/>
    </row>
    <row r="131" ht="48" spans="1:10">
      <c r="A131" s="12" t="s">
        <v>519</v>
      </c>
      <c r="B131" s="15" t="s">
        <v>520</v>
      </c>
      <c r="C131" s="13" t="s">
        <v>521</v>
      </c>
      <c r="D131" s="18">
        <v>35</v>
      </c>
      <c r="E131" s="13" t="s">
        <v>522</v>
      </c>
      <c r="F131" s="13" t="s">
        <v>523</v>
      </c>
      <c r="G131" s="16" t="s">
        <v>524</v>
      </c>
      <c r="H131" s="19" t="str">
        <f>_xlfn.DISPIMG("ID_0ABAC2D7F9C541C4BE6F6BDB3A8CCFD3",1)</f>
        <v>=DISPIMG("ID_0ABAC2D7F9C541C4BE6F6BDB3A8CCFD3",1)</v>
      </c>
      <c r="I131" s="12" t="s">
        <v>482</v>
      </c>
      <c r="J131" s="12"/>
    </row>
    <row r="132" ht="36" spans="1:10">
      <c r="A132" s="12" t="s">
        <v>525</v>
      </c>
      <c r="B132" s="15" t="s">
        <v>520</v>
      </c>
      <c r="C132" s="13" t="s">
        <v>526</v>
      </c>
      <c r="D132" s="18">
        <v>35</v>
      </c>
      <c r="E132" s="13" t="s">
        <v>527</v>
      </c>
      <c r="F132" s="13" t="s">
        <v>528</v>
      </c>
      <c r="G132" s="16" t="s">
        <v>529</v>
      </c>
      <c r="H132" s="19" t="str">
        <f>_xlfn.DISPIMG("ID_40E8139C9A7644B1A025D70103B7C8EA",1)</f>
        <v>=DISPIMG("ID_40E8139C9A7644B1A025D70103B7C8EA",1)</v>
      </c>
      <c r="I132" s="12" t="s">
        <v>482</v>
      </c>
      <c r="J132" s="12"/>
    </row>
    <row r="133" ht="84" spans="1:10">
      <c r="A133" s="12" t="s">
        <v>530</v>
      </c>
      <c r="B133" s="15" t="s">
        <v>531</v>
      </c>
      <c r="C133" s="13" t="s">
        <v>526</v>
      </c>
      <c r="D133" s="18">
        <v>24</v>
      </c>
      <c r="E133" s="13" t="s">
        <v>78</v>
      </c>
      <c r="F133" s="13" t="s">
        <v>532</v>
      </c>
      <c r="G133" s="16" t="s">
        <v>533</v>
      </c>
      <c r="H133" s="19" t="str">
        <f>_xlfn.DISPIMG("ID_15E7DD0F15F74D23A9484FF6ECC03F41",1)</f>
        <v>=DISPIMG("ID_15E7DD0F15F74D23A9484FF6ECC03F41",1)</v>
      </c>
      <c r="I133" s="12" t="s">
        <v>482</v>
      </c>
      <c r="J133" s="12"/>
    </row>
    <row r="134" ht="48" spans="1:10">
      <c r="A134" s="12" t="s">
        <v>534</v>
      </c>
      <c r="B134" s="15" t="s">
        <v>531</v>
      </c>
      <c r="C134" s="13" t="s">
        <v>526</v>
      </c>
      <c r="D134" s="18">
        <v>9.9</v>
      </c>
      <c r="E134" s="13" t="s">
        <v>78</v>
      </c>
      <c r="F134" s="13" t="s">
        <v>535</v>
      </c>
      <c r="G134" s="16" t="s">
        <v>536</v>
      </c>
      <c r="H134" s="19" t="str">
        <f>_xlfn.DISPIMG("ID_54060FE114B04BD9B809BB6FE06A29D8",1)</f>
        <v>=DISPIMG("ID_54060FE114B04BD9B809BB6FE06A29D8",1)</v>
      </c>
      <c r="I134" s="12" t="s">
        <v>482</v>
      </c>
      <c r="J134" s="12"/>
    </row>
    <row r="135" ht="72" spans="1:10">
      <c r="A135" s="12" t="s">
        <v>537</v>
      </c>
      <c r="B135" s="13" t="s">
        <v>538</v>
      </c>
      <c r="C135" s="13" t="s">
        <v>99</v>
      </c>
      <c r="D135" s="18">
        <v>1180</v>
      </c>
      <c r="E135" s="13" t="s">
        <v>334</v>
      </c>
      <c r="F135" s="13" t="s">
        <v>539</v>
      </c>
      <c r="G135" s="16" t="s">
        <v>540</v>
      </c>
      <c r="H135" s="19" t="str">
        <f>_xlfn.DISPIMG("ID_2051C50B59554AD597F4C59B2A0D4267",1)</f>
        <v>=DISPIMG("ID_2051C50B59554AD597F4C59B2A0D4267",1)</v>
      </c>
      <c r="I135" s="12" t="s">
        <v>482</v>
      </c>
      <c r="J135" s="12"/>
    </row>
    <row r="136" ht="72" spans="1:10">
      <c r="A136" s="12" t="s">
        <v>541</v>
      </c>
      <c r="B136" s="13" t="s">
        <v>538</v>
      </c>
      <c r="C136" s="13" t="s">
        <v>99</v>
      </c>
      <c r="D136" s="18">
        <v>560</v>
      </c>
      <c r="E136" s="13" t="s">
        <v>334</v>
      </c>
      <c r="F136" s="13" t="s">
        <v>542</v>
      </c>
      <c r="G136" s="16" t="s">
        <v>543</v>
      </c>
      <c r="H136" s="19" t="str">
        <f>_xlfn.DISPIMG("ID_CC8DF13D681D413893470ED0A1C099A7",1)</f>
        <v>=DISPIMG("ID_CC8DF13D681D413893470ED0A1C099A7",1)</v>
      </c>
      <c r="I136" s="12" t="s">
        <v>482</v>
      </c>
      <c r="J136" s="12"/>
    </row>
    <row r="137" ht="72" spans="1:10">
      <c r="A137" s="12" t="s">
        <v>544</v>
      </c>
      <c r="B137" s="13" t="s">
        <v>538</v>
      </c>
      <c r="C137" s="13" t="s">
        <v>99</v>
      </c>
      <c r="D137" s="18">
        <v>380</v>
      </c>
      <c r="E137" s="13" t="s">
        <v>334</v>
      </c>
      <c r="F137" s="13" t="s">
        <v>545</v>
      </c>
      <c r="G137" s="16" t="s">
        <v>546</v>
      </c>
      <c r="H137" s="19" t="str">
        <f>_xlfn.DISPIMG("ID_BCD644C0937B4A44B2EF170304E0BFE5",1)</f>
        <v>=DISPIMG("ID_BCD644C0937B4A44B2EF170304E0BFE5",1)</v>
      </c>
      <c r="I137" s="12" t="s">
        <v>482</v>
      </c>
      <c r="J137" s="12"/>
    </row>
    <row r="138" ht="84" spans="1:10">
      <c r="A138" s="12" t="s">
        <v>547</v>
      </c>
      <c r="B138" s="13" t="s">
        <v>538</v>
      </c>
      <c r="C138" s="20" t="s">
        <v>99</v>
      </c>
      <c r="D138" s="18">
        <v>1299</v>
      </c>
      <c r="E138" s="13" t="s">
        <v>334</v>
      </c>
      <c r="F138" s="13" t="s">
        <v>548</v>
      </c>
      <c r="G138" s="16" t="s">
        <v>549</v>
      </c>
      <c r="H138" s="19" t="str">
        <f>_xlfn.DISPIMG("ID_09BDBD0CA1C049B590CC3D6824EE2FD4",1)</f>
        <v>=DISPIMG("ID_09BDBD0CA1C049B590CC3D6824EE2FD4",1)</v>
      </c>
      <c r="I138" s="12" t="s">
        <v>482</v>
      </c>
      <c r="J138" s="12"/>
    </row>
    <row r="139" ht="72" spans="1:10">
      <c r="A139" s="12" t="s">
        <v>550</v>
      </c>
      <c r="B139" s="15" t="s">
        <v>551</v>
      </c>
      <c r="C139" s="13" t="s">
        <v>99</v>
      </c>
      <c r="D139" s="18">
        <v>399</v>
      </c>
      <c r="E139" s="13" t="s">
        <v>334</v>
      </c>
      <c r="F139" s="13" t="s">
        <v>552</v>
      </c>
      <c r="G139" s="16" t="s">
        <v>553</v>
      </c>
      <c r="H139" s="19" t="str">
        <f>_xlfn.DISPIMG("ID_FF9591EA0E1F4836B06C3039D8ABD442",1)</f>
        <v>=DISPIMG("ID_FF9591EA0E1F4836B06C3039D8ABD442",1)</v>
      </c>
      <c r="I139" s="12" t="s">
        <v>482</v>
      </c>
      <c r="J139" s="12"/>
    </row>
    <row r="140" ht="84" spans="1:10">
      <c r="A140" s="12" t="s">
        <v>554</v>
      </c>
      <c r="B140" s="15" t="s">
        <v>551</v>
      </c>
      <c r="C140" s="20" t="s">
        <v>99</v>
      </c>
      <c r="D140" s="18">
        <v>798</v>
      </c>
      <c r="E140" s="13" t="s">
        <v>334</v>
      </c>
      <c r="F140" s="13" t="s">
        <v>555</v>
      </c>
      <c r="G140" s="16" t="s">
        <v>556</v>
      </c>
      <c r="H140" s="19" t="str">
        <f>_xlfn.DISPIMG("ID_7C0690F83F574B4FB4BDB59CA8D1300D",1)</f>
        <v>=DISPIMG("ID_7C0690F83F574B4FB4BDB59CA8D1300D",1)</v>
      </c>
      <c r="I140" s="12" t="s">
        <v>482</v>
      </c>
      <c r="J140" s="12"/>
    </row>
    <row r="141" ht="84" spans="1:10">
      <c r="A141" s="12" t="s">
        <v>557</v>
      </c>
      <c r="B141" s="15" t="s">
        <v>558</v>
      </c>
      <c r="C141" s="13" t="s">
        <v>559</v>
      </c>
      <c r="D141" s="14">
        <v>2399</v>
      </c>
      <c r="E141" s="13" t="s">
        <v>78</v>
      </c>
      <c r="F141" s="13" t="s">
        <v>560</v>
      </c>
      <c r="G141" s="16" t="s">
        <v>561</v>
      </c>
      <c r="H141" s="19" t="str">
        <f>_xlfn.DISPIMG("ID_6E7A5D0DDF2C400C8830A8305943D39B",1)</f>
        <v>=DISPIMG("ID_6E7A5D0DDF2C400C8830A8305943D39B",1)</v>
      </c>
      <c r="I141" s="12" t="s">
        <v>482</v>
      </c>
      <c r="J141" s="12"/>
    </row>
    <row r="142" ht="60" spans="1:10">
      <c r="A142" s="12" t="s">
        <v>562</v>
      </c>
      <c r="B142" s="15" t="s">
        <v>558</v>
      </c>
      <c r="C142" s="13" t="s">
        <v>126</v>
      </c>
      <c r="D142" s="14">
        <v>1600</v>
      </c>
      <c r="E142" s="13" t="s">
        <v>84</v>
      </c>
      <c r="F142" s="13" t="s">
        <v>563</v>
      </c>
      <c r="G142" s="16" t="s">
        <v>564</v>
      </c>
      <c r="H142" s="19" t="str">
        <f>_xlfn.DISPIMG("ID_EDE7722A16DB44608E98125DA0076F17",1)</f>
        <v>=DISPIMG("ID_EDE7722A16DB44608E98125DA0076F17",1)</v>
      </c>
      <c r="I142" s="12" t="s">
        <v>482</v>
      </c>
      <c r="J142" s="12"/>
    </row>
    <row r="143" ht="84" spans="1:10">
      <c r="A143" s="12" t="s">
        <v>565</v>
      </c>
      <c r="B143" s="15" t="s">
        <v>558</v>
      </c>
      <c r="C143" s="13" t="s">
        <v>559</v>
      </c>
      <c r="D143" s="14">
        <v>1299</v>
      </c>
      <c r="E143" s="13" t="s">
        <v>78</v>
      </c>
      <c r="F143" s="13" t="s">
        <v>566</v>
      </c>
      <c r="G143" s="16" t="s">
        <v>567</v>
      </c>
      <c r="H143" s="19" t="str">
        <f>_xlfn.DISPIMG("ID_3FC79E87DC384B4C8C97D6030295D192",1)</f>
        <v>=DISPIMG("ID_3FC79E87DC384B4C8C97D6030295D192",1)</v>
      </c>
      <c r="I143" s="12" t="s">
        <v>482</v>
      </c>
      <c r="J143" s="12"/>
    </row>
    <row r="144" ht="48" spans="1:10">
      <c r="A144" s="12" t="s">
        <v>568</v>
      </c>
      <c r="B144" s="15" t="s">
        <v>569</v>
      </c>
      <c r="C144" s="13" t="s">
        <v>99</v>
      </c>
      <c r="D144" s="18">
        <v>3800</v>
      </c>
      <c r="E144" s="13" t="s">
        <v>78</v>
      </c>
      <c r="F144" s="13" t="s">
        <v>570</v>
      </c>
      <c r="G144" s="16" t="s">
        <v>571</v>
      </c>
      <c r="H144" s="19" t="str">
        <f>_xlfn.DISPIMG("ID_108A71D75D2142689332E7E9FD927C19",1)</f>
        <v>=DISPIMG("ID_108A71D75D2142689332E7E9FD927C19",1)</v>
      </c>
      <c r="I144" s="12" t="s">
        <v>482</v>
      </c>
      <c r="J144" s="12"/>
    </row>
    <row r="145" ht="36" spans="1:10">
      <c r="A145" s="12" t="s">
        <v>572</v>
      </c>
      <c r="B145" s="20" t="s">
        <v>573</v>
      </c>
      <c r="C145" s="13" t="s">
        <v>99</v>
      </c>
      <c r="D145" s="18">
        <v>300</v>
      </c>
      <c r="E145" s="13" t="s">
        <v>334</v>
      </c>
      <c r="F145" s="13" t="s">
        <v>574</v>
      </c>
      <c r="G145" s="16" t="s">
        <v>575</v>
      </c>
      <c r="H145" s="19" t="str">
        <f>_xlfn.DISPIMG("ID_F88E258B2E82481BA97B6767B8E95FC2",1)</f>
        <v>=DISPIMG("ID_F88E258B2E82481BA97B6767B8E95FC2",1)</v>
      </c>
      <c r="I145" s="12" t="s">
        <v>576</v>
      </c>
      <c r="J145" s="12"/>
    </row>
    <row r="146" ht="48" spans="1:10">
      <c r="A146" s="12" t="s">
        <v>577</v>
      </c>
      <c r="B146" s="20" t="s">
        <v>578</v>
      </c>
      <c r="C146" s="20" t="s">
        <v>357</v>
      </c>
      <c r="D146" s="14">
        <v>220</v>
      </c>
      <c r="E146" s="13" t="s">
        <v>78</v>
      </c>
      <c r="F146" s="13" t="s">
        <v>579</v>
      </c>
      <c r="G146" s="16" t="s">
        <v>580</v>
      </c>
      <c r="H146" s="19" t="str">
        <f>_xlfn.DISPIMG("ID_837C215A150440398BE351C5A4E45618",1)</f>
        <v>=DISPIMG("ID_837C215A150440398BE351C5A4E45618",1)</v>
      </c>
      <c r="I146" s="12" t="s">
        <v>576</v>
      </c>
      <c r="J146" s="12"/>
    </row>
    <row r="147" ht="72" spans="1:10">
      <c r="A147" s="12" t="s">
        <v>581</v>
      </c>
      <c r="B147" s="20" t="s">
        <v>578</v>
      </c>
      <c r="C147" s="20" t="s">
        <v>361</v>
      </c>
      <c r="D147" s="14">
        <v>220</v>
      </c>
      <c r="E147" s="13" t="s">
        <v>78</v>
      </c>
      <c r="F147" s="20" t="s">
        <v>582</v>
      </c>
      <c r="G147" s="35" t="s">
        <v>583</v>
      </c>
      <c r="H147" s="19" t="str">
        <f>_xlfn.DISPIMG("ID_1470FA0F8F64428888C1B0256A3F6EF6",1)</f>
        <v>=DISPIMG("ID_1470FA0F8F64428888C1B0256A3F6EF6",1)</v>
      </c>
      <c r="I147" s="12" t="s">
        <v>576</v>
      </c>
      <c r="J147" s="12"/>
    </row>
    <row r="148" ht="60" spans="1:10">
      <c r="A148" s="12" t="s">
        <v>584</v>
      </c>
      <c r="B148" s="20" t="s">
        <v>585</v>
      </c>
      <c r="C148" s="13" t="s">
        <v>357</v>
      </c>
      <c r="D148" s="14">
        <v>95</v>
      </c>
      <c r="E148" s="13" t="s">
        <v>78</v>
      </c>
      <c r="F148" s="13" t="s">
        <v>586</v>
      </c>
      <c r="G148" s="16" t="s">
        <v>587</v>
      </c>
      <c r="H148" s="19" t="str">
        <f>_xlfn.DISPIMG("ID_5028A3EAA3AE4DD883B7BAD43DD06A03",1)</f>
        <v>=DISPIMG("ID_5028A3EAA3AE4DD883B7BAD43DD06A03",1)</v>
      </c>
      <c r="I148" s="12" t="s">
        <v>576</v>
      </c>
      <c r="J148" s="12"/>
    </row>
    <row r="149" ht="60" spans="1:10">
      <c r="A149" s="12" t="s">
        <v>588</v>
      </c>
      <c r="B149" s="20" t="s">
        <v>585</v>
      </c>
      <c r="C149" s="13" t="s">
        <v>361</v>
      </c>
      <c r="D149" s="14">
        <v>220</v>
      </c>
      <c r="E149" s="13" t="s">
        <v>78</v>
      </c>
      <c r="F149" s="15" t="s">
        <v>589</v>
      </c>
      <c r="G149" s="35" t="s">
        <v>590</v>
      </c>
      <c r="H149" s="19" t="str">
        <f>_xlfn.DISPIMG("ID_E0A501DFF894467FBCB80E9F637A1A4B",1)</f>
        <v>=DISPIMG("ID_E0A501DFF894467FBCB80E9F637A1A4B",1)</v>
      </c>
      <c r="I149" s="12" t="s">
        <v>576</v>
      </c>
      <c r="J149" s="12"/>
    </row>
    <row r="150" ht="72" spans="1:10">
      <c r="A150" s="12" t="s">
        <v>591</v>
      </c>
      <c r="B150" s="20" t="s">
        <v>88</v>
      </c>
      <c r="C150" s="13" t="s">
        <v>83</v>
      </c>
      <c r="D150" s="14">
        <v>140</v>
      </c>
      <c r="E150" s="13" t="s">
        <v>78</v>
      </c>
      <c r="F150" s="13" t="s">
        <v>592</v>
      </c>
      <c r="G150" s="16" t="s">
        <v>86</v>
      </c>
      <c r="H150" s="19" t="str">
        <f>_xlfn.DISPIMG("ID_24585D930C8B4963BC13B44C821E3E4E",1)</f>
        <v>=DISPIMG("ID_24585D930C8B4963BC13B44C821E3E4E",1)</v>
      </c>
      <c r="I150" s="12" t="s">
        <v>576</v>
      </c>
      <c r="J150" s="12"/>
    </row>
    <row r="151" ht="60" spans="1:10">
      <c r="A151" s="12" t="s">
        <v>593</v>
      </c>
      <c r="B151" s="20" t="s">
        <v>594</v>
      </c>
      <c r="C151" s="13" t="s">
        <v>357</v>
      </c>
      <c r="D151" s="14">
        <v>135</v>
      </c>
      <c r="E151" s="13" t="s">
        <v>78</v>
      </c>
      <c r="F151" s="13" t="s">
        <v>595</v>
      </c>
      <c r="G151" s="16" t="s">
        <v>596</v>
      </c>
      <c r="H151" s="19" t="str">
        <f>_xlfn.DISPIMG("ID_C52A3D4C3075440E9DBC247EC9F927B5",1)</f>
        <v>=DISPIMG("ID_C52A3D4C3075440E9DBC247EC9F927B5",1)</v>
      </c>
      <c r="I151" s="12" t="s">
        <v>576</v>
      </c>
      <c r="J151" s="12"/>
    </row>
    <row r="152" ht="60" spans="1:10">
      <c r="A152" s="12" t="s">
        <v>597</v>
      </c>
      <c r="B152" s="20" t="s">
        <v>594</v>
      </c>
      <c r="C152" s="13" t="s">
        <v>361</v>
      </c>
      <c r="D152" s="14">
        <v>220</v>
      </c>
      <c r="E152" s="13" t="s">
        <v>78</v>
      </c>
      <c r="F152" s="15" t="s">
        <v>598</v>
      </c>
      <c r="G152" s="35" t="s">
        <v>599</v>
      </c>
      <c r="H152" s="19" t="str">
        <f>_xlfn.DISPIMG("ID_15CCDB062D4E4415B03E9B54086D4983",1)</f>
        <v>=DISPIMG("ID_15CCDB062D4E4415B03E9B54086D4983",1)</v>
      </c>
      <c r="I152" s="12" t="s">
        <v>576</v>
      </c>
      <c r="J152" s="12"/>
    </row>
    <row r="153" ht="48" spans="1:10">
      <c r="A153" s="12" t="s">
        <v>600</v>
      </c>
      <c r="B153" s="20" t="s">
        <v>601</v>
      </c>
      <c r="C153" s="13" t="s">
        <v>357</v>
      </c>
      <c r="D153" s="14">
        <v>268</v>
      </c>
      <c r="E153" s="13" t="s">
        <v>78</v>
      </c>
      <c r="F153" s="13" t="s">
        <v>602</v>
      </c>
      <c r="G153" s="16" t="s">
        <v>603</v>
      </c>
      <c r="H153" s="19" t="str">
        <f>_xlfn.DISPIMG("ID_59A9DC5B666D4B3388B07B4CF489CA37",1)</f>
        <v>=DISPIMG("ID_59A9DC5B666D4B3388B07B4CF489CA37",1)</v>
      </c>
      <c r="I153" s="12" t="s">
        <v>576</v>
      </c>
      <c r="J153" s="12"/>
    </row>
    <row r="154" ht="180" spans="1:10">
      <c r="A154" s="12" t="s">
        <v>604</v>
      </c>
      <c r="B154" s="20" t="s">
        <v>601</v>
      </c>
      <c r="C154" s="13" t="s">
        <v>605</v>
      </c>
      <c r="D154" s="14">
        <v>330</v>
      </c>
      <c r="E154" s="13" t="s">
        <v>78</v>
      </c>
      <c r="F154" s="13" t="s">
        <v>606</v>
      </c>
      <c r="G154" s="35" t="s">
        <v>607</v>
      </c>
      <c r="H154" s="19" t="str">
        <f>_xlfn.DISPIMG("ID_74E6155CD0F3480C9977C13BD43C964D",1)</f>
        <v>=DISPIMG("ID_74E6155CD0F3480C9977C13BD43C964D",1)</v>
      </c>
      <c r="I154" s="12" t="s">
        <v>576</v>
      </c>
      <c r="J154" s="12"/>
    </row>
    <row r="155" ht="192" spans="1:10">
      <c r="A155" s="12" t="s">
        <v>608</v>
      </c>
      <c r="B155" s="20" t="s">
        <v>609</v>
      </c>
      <c r="C155" s="13" t="s">
        <v>99</v>
      </c>
      <c r="D155" s="18">
        <v>940</v>
      </c>
      <c r="E155" s="13" t="s">
        <v>78</v>
      </c>
      <c r="F155" s="13" t="s">
        <v>610</v>
      </c>
      <c r="G155" s="35" t="s">
        <v>611</v>
      </c>
      <c r="H155" s="19" t="str">
        <f>_xlfn.DISPIMG("ID_3158BF6183F5439FB9D9D0FD9371C304",1)</f>
        <v>=DISPIMG("ID_3158BF6183F5439FB9D9D0FD9371C304",1)</v>
      </c>
      <c r="I155" s="12" t="s">
        <v>576</v>
      </c>
      <c r="J155" s="12"/>
    </row>
    <row r="156" ht="60" spans="1:10">
      <c r="A156" s="12" t="s">
        <v>612</v>
      </c>
      <c r="B156" s="20" t="s">
        <v>613</v>
      </c>
      <c r="C156" s="13" t="s">
        <v>94</v>
      </c>
      <c r="D156" s="14">
        <v>399</v>
      </c>
      <c r="E156" s="13" t="s">
        <v>78</v>
      </c>
      <c r="F156" s="13" t="s">
        <v>614</v>
      </c>
      <c r="G156" s="35" t="s">
        <v>615</v>
      </c>
      <c r="H156" s="19" t="str">
        <f>_xlfn.DISPIMG("ID_76B0B7465679496E82BB40596DAAF4A0",1)</f>
        <v>=DISPIMG("ID_76B0B7465679496E82BB40596DAAF4A0",1)</v>
      </c>
      <c r="I156" s="12" t="s">
        <v>576</v>
      </c>
      <c r="J156" s="12"/>
    </row>
    <row r="157" ht="120" spans="1:10">
      <c r="A157" s="12" t="s">
        <v>616</v>
      </c>
      <c r="B157" s="20" t="s">
        <v>617</v>
      </c>
      <c r="C157" s="13" t="s">
        <v>94</v>
      </c>
      <c r="D157" s="14">
        <v>599</v>
      </c>
      <c r="E157" s="13" t="s">
        <v>78</v>
      </c>
      <c r="F157" s="13" t="s">
        <v>618</v>
      </c>
      <c r="G157" s="16" t="s">
        <v>619</v>
      </c>
      <c r="H157" s="19" t="str">
        <f>_xlfn.DISPIMG("ID_EF6BFC0E824A4A66B0193C9DD992CBFF",1)</f>
        <v>=DISPIMG("ID_EF6BFC0E824A4A66B0193C9DD992CBFF",1)</v>
      </c>
      <c r="I157" s="12" t="s">
        <v>576</v>
      </c>
      <c r="J157" s="12"/>
    </row>
    <row r="158" ht="60" spans="1:10">
      <c r="A158" s="12" t="s">
        <v>620</v>
      </c>
      <c r="B158" s="20" t="s">
        <v>621</v>
      </c>
      <c r="C158" s="20" t="s">
        <v>470</v>
      </c>
      <c r="D158" s="14">
        <v>1999</v>
      </c>
      <c r="E158" s="13" t="s">
        <v>78</v>
      </c>
      <c r="F158" s="13" t="s">
        <v>622</v>
      </c>
      <c r="G158" s="35" t="s">
        <v>472</v>
      </c>
      <c r="H158" s="19" t="str">
        <f>_xlfn.DISPIMG("ID_FAA9C9C496844C78851BA41269A81F90",1)</f>
        <v>=DISPIMG("ID_FAA9C9C496844C78851BA41269A81F90",1)</v>
      </c>
      <c r="I158" s="12" t="s">
        <v>576</v>
      </c>
      <c r="J158" s="12"/>
    </row>
    <row r="159" ht="48" spans="1:10">
      <c r="A159" s="12" t="s">
        <v>623</v>
      </c>
      <c r="B159" s="20" t="s">
        <v>621</v>
      </c>
      <c r="C159" s="13" t="s">
        <v>474</v>
      </c>
      <c r="D159" s="18">
        <v>1299</v>
      </c>
      <c r="E159" s="13" t="s">
        <v>78</v>
      </c>
      <c r="F159" s="13" t="s">
        <v>624</v>
      </c>
      <c r="G159" s="16" t="s">
        <v>476</v>
      </c>
      <c r="H159" s="19" t="str">
        <f>_xlfn.DISPIMG("ID_2FA9EE3CEDD44AA78447E8D761AC1F05",1)</f>
        <v>=DISPIMG("ID_2FA9EE3CEDD44AA78447E8D761AC1F05",1)</v>
      </c>
      <c r="I159" s="12" t="s">
        <v>576</v>
      </c>
      <c r="J159" s="12"/>
    </row>
    <row r="160" ht="48" spans="1:10">
      <c r="A160" s="12" t="s">
        <v>625</v>
      </c>
      <c r="B160" s="20" t="s">
        <v>626</v>
      </c>
      <c r="C160" s="13" t="s">
        <v>470</v>
      </c>
      <c r="D160" s="14">
        <v>1999</v>
      </c>
      <c r="E160" s="13" t="s">
        <v>78</v>
      </c>
      <c r="F160" s="13" t="s">
        <v>627</v>
      </c>
      <c r="G160" s="35" t="s">
        <v>628</v>
      </c>
      <c r="H160" s="19" t="str">
        <f>_xlfn.DISPIMG("ID_6B34328E36464E41B7A09CA670982DB2",1)</f>
        <v>=DISPIMG("ID_6B34328E36464E41B7A09CA670982DB2",1)</v>
      </c>
      <c r="I160" s="12" t="s">
        <v>576</v>
      </c>
      <c r="J160" s="12"/>
    </row>
    <row r="161" ht="48" spans="1:10">
      <c r="A161" s="12" t="s">
        <v>629</v>
      </c>
      <c r="B161" s="20" t="s">
        <v>626</v>
      </c>
      <c r="C161" s="13" t="s">
        <v>474</v>
      </c>
      <c r="D161" s="18">
        <v>1720</v>
      </c>
      <c r="E161" s="13" t="s">
        <v>78</v>
      </c>
      <c r="F161" s="13" t="s">
        <v>630</v>
      </c>
      <c r="G161" s="16" t="s">
        <v>631</v>
      </c>
      <c r="H161" s="19" t="str">
        <f>_xlfn.DISPIMG("ID_834F6C19140940DE926860C6F8FE1922",1)</f>
        <v>=DISPIMG("ID_834F6C19140940DE926860C6F8FE1922",1)</v>
      </c>
      <c r="I161" s="12" t="s">
        <v>576</v>
      </c>
      <c r="J161" s="12"/>
    </row>
    <row r="162" ht="60" spans="1:10">
      <c r="A162" s="12" t="s">
        <v>632</v>
      </c>
      <c r="B162" s="15" t="s">
        <v>633</v>
      </c>
      <c r="C162" s="13" t="s">
        <v>634</v>
      </c>
      <c r="D162" s="18">
        <v>320</v>
      </c>
      <c r="E162" s="13" t="s">
        <v>78</v>
      </c>
      <c r="F162" s="13" t="s">
        <v>635</v>
      </c>
      <c r="G162" s="16" t="s">
        <v>636</v>
      </c>
      <c r="H162" s="19" t="str">
        <f>_xlfn.DISPIMG("ID_A8260D348B1D475990ABF9D11A9DADF1",1)</f>
        <v>=DISPIMG("ID_A8260D348B1D475990ABF9D11A9DADF1",1)</v>
      </c>
      <c r="I162" s="12" t="s">
        <v>637</v>
      </c>
      <c r="J162" s="12"/>
    </row>
    <row r="163" ht="60" spans="1:10">
      <c r="A163" s="12" t="s">
        <v>638</v>
      </c>
      <c r="B163" s="15" t="s">
        <v>639</v>
      </c>
      <c r="C163" s="15" t="s">
        <v>640</v>
      </c>
      <c r="D163" s="18">
        <v>799</v>
      </c>
      <c r="E163" s="13" t="s">
        <v>84</v>
      </c>
      <c r="F163" s="13" t="s">
        <v>641</v>
      </c>
      <c r="G163" s="16" t="s">
        <v>642</v>
      </c>
      <c r="H163" s="19" t="str">
        <f>_xlfn.DISPIMG("ID_105A76705B7E434F85D9B02E480B407B",1)</f>
        <v>=DISPIMG("ID_105A76705B7E434F85D9B02E480B407B",1)</v>
      </c>
      <c r="I163" s="12" t="s">
        <v>637</v>
      </c>
      <c r="J163" s="12"/>
    </row>
    <row r="164" ht="60" spans="1:10">
      <c r="A164" s="12" t="s">
        <v>643</v>
      </c>
      <c r="B164" s="15" t="s">
        <v>639</v>
      </c>
      <c r="C164" s="13" t="s">
        <v>640</v>
      </c>
      <c r="D164" s="18">
        <v>980</v>
      </c>
      <c r="E164" s="13" t="s">
        <v>78</v>
      </c>
      <c r="F164" s="13" t="s">
        <v>644</v>
      </c>
      <c r="G164" s="35" t="s">
        <v>645</v>
      </c>
      <c r="H164" s="19" t="str">
        <f>_xlfn.DISPIMG("ID_FC5C51D5ADAA4EA68512323AC124D636",1)</f>
        <v>=DISPIMG("ID_FC5C51D5ADAA4EA68512323AC124D636",1)</v>
      </c>
      <c r="I164" s="12" t="s">
        <v>637</v>
      </c>
      <c r="J164" s="12"/>
    </row>
    <row r="165" ht="72" spans="1:10">
      <c r="A165" s="12" t="s">
        <v>646</v>
      </c>
      <c r="B165" s="15" t="s">
        <v>647</v>
      </c>
      <c r="C165" s="13" t="s">
        <v>648</v>
      </c>
      <c r="D165" s="14">
        <v>2847</v>
      </c>
      <c r="E165" s="13" t="s">
        <v>78</v>
      </c>
      <c r="F165" s="13" t="s">
        <v>649</v>
      </c>
      <c r="G165" s="16" t="s">
        <v>650</v>
      </c>
      <c r="H165" s="19" t="str">
        <f>_xlfn.DISPIMG("ID_4F902B0AA6A74DF292C251175D7585D7",1)</f>
        <v>=DISPIMG("ID_4F902B0AA6A74DF292C251175D7585D7",1)</v>
      </c>
      <c r="I165" s="12" t="s">
        <v>637</v>
      </c>
      <c r="J165" s="12"/>
    </row>
    <row r="166" ht="72" spans="1:10">
      <c r="A166" s="12" t="s">
        <v>651</v>
      </c>
      <c r="B166" s="15" t="s">
        <v>647</v>
      </c>
      <c r="C166" s="15" t="s">
        <v>640</v>
      </c>
      <c r="D166" s="18">
        <v>580</v>
      </c>
      <c r="E166" s="13" t="s">
        <v>78</v>
      </c>
      <c r="F166" s="13" t="s">
        <v>652</v>
      </c>
      <c r="G166" s="35" t="s">
        <v>653</v>
      </c>
      <c r="H166" s="19" t="str">
        <f>_xlfn.DISPIMG("ID_578E850AF9C647EC9791D537B0527F9E",1)</f>
        <v>=DISPIMG("ID_578E850AF9C647EC9791D537B0527F9E",1)</v>
      </c>
      <c r="I166" s="34" t="s">
        <v>637</v>
      </c>
      <c r="J166" s="34"/>
    </row>
    <row r="167" ht="60" spans="1:10">
      <c r="A167" s="12" t="s">
        <v>654</v>
      </c>
      <c r="B167" s="15" t="s">
        <v>655</v>
      </c>
      <c r="C167" s="15" t="s">
        <v>640</v>
      </c>
      <c r="D167" s="18">
        <v>1099</v>
      </c>
      <c r="E167" s="13" t="s">
        <v>84</v>
      </c>
      <c r="F167" s="13" t="s">
        <v>656</v>
      </c>
      <c r="G167" s="16" t="s">
        <v>657</v>
      </c>
      <c r="H167" s="19" t="str">
        <f>_xlfn.DISPIMG("ID_3B6C1FFE22254D5F882DA71B923F5D5E",1)</f>
        <v>=DISPIMG("ID_3B6C1FFE22254D5F882DA71B923F5D5E",1)</v>
      </c>
      <c r="I167" s="34" t="s">
        <v>637</v>
      </c>
      <c r="J167" s="34"/>
    </row>
    <row r="168" ht="72" spans="1:10">
      <c r="A168" s="12" t="s">
        <v>658</v>
      </c>
      <c r="B168" s="15" t="s">
        <v>655</v>
      </c>
      <c r="C168" s="15" t="s">
        <v>640</v>
      </c>
      <c r="D168" s="18">
        <v>1399</v>
      </c>
      <c r="E168" s="13" t="s">
        <v>84</v>
      </c>
      <c r="F168" s="13" t="s">
        <v>659</v>
      </c>
      <c r="G168" s="16" t="s">
        <v>660</v>
      </c>
      <c r="H168" s="19" t="str">
        <f>_xlfn.DISPIMG("ID_C6B0B179764C43CCA18C555EC91B2EC5",1)</f>
        <v>=DISPIMG("ID_C6B0B179764C43CCA18C555EC91B2EC5",1)</v>
      </c>
      <c r="I168" s="34" t="s">
        <v>637</v>
      </c>
      <c r="J168" s="34"/>
    </row>
    <row r="169" ht="48" spans="1:10">
      <c r="A169" s="12" t="s">
        <v>661</v>
      </c>
      <c r="B169" s="15" t="s">
        <v>655</v>
      </c>
      <c r="C169" s="15" t="s">
        <v>640</v>
      </c>
      <c r="D169" s="18">
        <v>582</v>
      </c>
      <c r="E169" s="13" t="s">
        <v>78</v>
      </c>
      <c r="F169" s="13" t="s">
        <v>662</v>
      </c>
      <c r="G169" s="35" t="s">
        <v>663</v>
      </c>
      <c r="H169" s="19" t="str">
        <f>_xlfn.DISPIMG("ID_DDDD151F70774997A23B098BC11269DA",1)</f>
        <v>=DISPIMG("ID_DDDD151F70774997A23B098BC11269DA",1)</v>
      </c>
      <c r="I169" s="34" t="s">
        <v>637</v>
      </c>
      <c r="J169" s="34"/>
    </row>
    <row r="170" ht="84" spans="1:10">
      <c r="A170" s="12" t="s">
        <v>664</v>
      </c>
      <c r="B170" s="15" t="s">
        <v>665</v>
      </c>
      <c r="C170" s="15" t="s">
        <v>666</v>
      </c>
      <c r="D170" s="18">
        <v>1999</v>
      </c>
      <c r="E170" s="13" t="s">
        <v>78</v>
      </c>
      <c r="F170" s="15" t="s">
        <v>667</v>
      </c>
      <c r="G170" s="35" t="s">
        <v>668</v>
      </c>
      <c r="H170" s="19" t="str">
        <f>_xlfn.DISPIMG("ID_B0A799FCCEBE44908CD3C733FAD9E3D2",1)</f>
        <v>=DISPIMG("ID_B0A799FCCEBE44908CD3C733FAD9E3D2",1)</v>
      </c>
      <c r="I170" s="34" t="s">
        <v>637</v>
      </c>
      <c r="J170" s="34"/>
    </row>
    <row r="171" ht="60" spans="1:10">
      <c r="A171" s="12" t="s">
        <v>669</v>
      </c>
      <c r="B171" s="15" t="s">
        <v>665</v>
      </c>
      <c r="C171" s="13" t="s">
        <v>670</v>
      </c>
      <c r="D171" s="18">
        <v>1810</v>
      </c>
      <c r="E171" s="13" t="s">
        <v>78</v>
      </c>
      <c r="F171" s="13" t="s">
        <v>671</v>
      </c>
      <c r="G171" s="35" t="s">
        <v>672</v>
      </c>
      <c r="H171" s="19" t="str">
        <f>_xlfn.DISPIMG("ID_65ABB3EDBFE64A31977D310F5EE8B05A",1)</f>
        <v>=DISPIMG("ID_65ABB3EDBFE64A31977D310F5EE8B05A",1)</v>
      </c>
      <c r="I171" s="34" t="s">
        <v>637</v>
      </c>
      <c r="J171" s="34"/>
    </row>
    <row r="172" ht="72" spans="1:10">
      <c r="A172" s="12" t="s">
        <v>673</v>
      </c>
      <c r="B172" s="15" t="s">
        <v>674</v>
      </c>
      <c r="C172" s="13" t="s">
        <v>640</v>
      </c>
      <c r="D172" s="18">
        <v>899</v>
      </c>
      <c r="E172" s="13" t="s">
        <v>84</v>
      </c>
      <c r="F172" s="13" t="s">
        <v>675</v>
      </c>
      <c r="G172" s="35" t="s">
        <v>676</v>
      </c>
      <c r="H172" s="19" t="str">
        <f>_xlfn.DISPIMG("ID_65C3AD99C26C4A97A00546FE58C39397",1)</f>
        <v>=DISPIMG("ID_65C3AD99C26C4A97A00546FE58C39397",1)</v>
      </c>
      <c r="I172" s="34" t="s">
        <v>637</v>
      </c>
      <c r="J172" s="34"/>
    </row>
    <row r="173" ht="60" spans="1:10">
      <c r="A173" s="12" t="s">
        <v>677</v>
      </c>
      <c r="B173" s="15" t="s">
        <v>678</v>
      </c>
      <c r="C173" s="15" t="s">
        <v>640</v>
      </c>
      <c r="D173" s="18">
        <v>580</v>
      </c>
      <c r="E173" s="13" t="s">
        <v>78</v>
      </c>
      <c r="F173" s="13" t="s">
        <v>679</v>
      </c>
      <c r="G173" s="16" t="s">
        <v>680</v>
      </c>
      <c r="H173" s="19" t="str">
        <f>_xlfn.DISPIMG("ID_9587BE79BFB74F8B99865C3F3529F21C",1)</f>
        <v>=DISPIMG("ID_9587BE79BFB74F8B99865C3F3529F21C",1)</v>
      </c>
      <c r="I173" s="34" t="s">
        <v>637</v>
      </c>
      <c r="J173" s="34"/>
    </row>
    <row r="174" ht="60" spans="1:10">
      <c r="A174" s="12" t="s">
        <v>681</v>
      </c>
      <c r="B174" s="15" t="s">
        <v>678</v>
      </c>
      <c r="C174" s="15" t="s">
        <v>640</v>
      </c>
      <c r="D174" s="18">
        <v>498</v>
      </c>
      <c r="E174" s="13" t="s">
        <v>78</v>
      </c>
      <c r="F174" s="13" t="s">
        <v>682</v>
      </c>
      <c r="G174" s="35" t="s">
        <v>683</v>
      </c>
      <c r="H174" s="19" t="str">
        <f>_xlfn.DISPIMG("ID_680BCFACAB24427EA9D2A0EEE61FF9C3",1)</f>
        <v>=DISPIMG("ID_680BCFACAB24427EA9D2A0EEE61FF9C3",1)</v>
      </c>
      <c r="I174" s="34" t="s">
        <v>637</v>
      </c>
      <c r="J174" s="34"/>
    </row>
    <row r="175" ht="72" spans="1:10">
      <c r="A175" s="12" t="s">
        <v>684</v>
      </c>
      <c r="B175" s="20" t="s">
        <v>685</v>
      </c>
      <c r="C175" s="20" t="s">
        <v>686</v>
      </c>
      <c r="D175" s="18">
        <v>99</v>
      </c>
      <c r="E175" s="13" t="s">
        <v>78</v>
      </c>
      <c r="F175" s="13" t="s">
        <v>687</v>
      </c>
      <c r="G175" s="35" t="s">
        <v>688</v>
      </c>
      <c r="H175" s="19" t="str">
        <f>_xlfn.DISPIMG("ID_29629B9C8DA845DCB9B4FCF79F2FCF9A",1)</f>
        <v>=DISPIMG("ID_29629B9C8DA845DCB9B4FCF79F2FCF9A",1)</v>
      </c>
      <c r="I175" s="34" t="s">
        <v>637</v>
      </c>
      <c r="J175" s="34"/>
    </row>
    <row r="176" ht="96" spans="1:10">
      <c r="A176" s="12" t="s">
        <v>689</v>
      </c>
      <c r="B176" s="15" t="s">
        <v>690</v>
      </c>
      <c r="C176" s="13" t="s">
        <v>691</v>
      </c>
      <c r="D176" s="18">
        <v>880</v>
      </c>
      <c r="E176" s="13" t="s">
        <v>78</v>
      </c>
      <c r="F176" s="13" t="s">
        <v>692</v>
      </c>
      <c r="G176" s="16" t="s">
        <v>693</v>
      </c>
      <c r="H176" s="19" t="str">
        <f>_xlfn.DISPIMG("ID_B887685CEF3C40C9B7F3B28E1E27E25C",1)</f>
        <v>=DISPIMG("ID_B887685CEF3C40C9B7F3B28E1E27E25C",1)</v>
      </c>
      <c r="I176" s="34" t="s">
        <v>637</v>
      </c>
      <c r="J176" s="34"/>
    </row>
    <row r="177" ht="84" spans="1:10">
      <c r="A177" s="12" t="s">
        <v>694</v>
      </c>
      <c r="B177" s="15" t="s">
        <v>690</v>
      </c>
      <c r="C177" s="13" t="s">
        <v>686</v>
      </c>
      <c r="D177" s="18">
        <v>99</v>
      </c>
      <c r="E177" s="13" t="s">
        <v>78</v>
      </c>
      <c r="F177" s="13" t="s">
        <v>695</v>
      </c>
      <c r="G177" s="35" t="s">
        <v>696</v>
      </c>
      <c r="H177" s="19" t="str">
        <f>_xlfn.DISPIMG("ID_49618AB8B0784FD5A04EF33133A7C843",1)</f>
        <v>=DISPIMG("ID_49618AB8B0784FD5A04EF33133A7C843",1)</v>
      </c>
      <c r="I177" s="34" t="s">
        <v>637</v>
      </c>
      <c r="J177" s="34"/>
    </row>
    <row r="178" ht="60" spans="1:10">
      <c r="A178" s="12" t="s">
        <v>697</v>
      </c>
      <c r="B178" s="15" t="s">
        <v>698</v>
      </c>
      <c r="C178" s="13" t="s">
        <v>699</v>
      </c>
      <c r="D178" s="18">
        <v>55</v>
      </c>
      <c r="E178" s="13" t="s">
        <v>700</v>
      </c>
      <c r="F178" s="13" t="s">
        <v>701</v>
      </c>
      <c r="G178" s="16" t="s">
        <v>702</v>
      </c>
      <c r="H178" s="19" t="str">
        <f>_xlfn.DISPIMG("ID_CB94492103D240039C66552EA3487024",1)</f>
        <v>=DISPIMG("ID_CB94492103D240039C66552EA3487024",1)</v>
      </c>
      <c r="I178" s="34" t="s">
        <v>637</v>
      </c>
      <c r="J178" s="34"/>
    </row>
    <row r="179" ht="108" spans="1:10">
      <c r="A179" s="12" t="s">
        <v>703</v>
      </c>
      <c r="B179" s="15" t="s">
        <v>704</v>
      </c>
      <c r="C179" s="13" t="s">
        <v>686</v>
      </c>
      <c r="D179" s="18">
        <v>69</v>
      </c>
      <c r="E179" s="13" t="s">
        <v>78</v>
      </c>
      <c r="F179" s="13" t="s">
        <v>705</v>
      </c>
      <c r="G179" s="35" t="s">
        <v>706</v>
      </c>
      <c r="H179" s="19" t="str">
        <f>_xlfn.DISPIMG("ID_D8F2767CB82841318B8C861035E1E2E8",1)</f>
        <v>=DISPIMG("ID_D8F2767CB82841318B8C861035E1E2E8",1)</v>
      </c>
      <c r="I179" s="34" t="s">
        <v>637</v>
      </c>
      <c r="J179" s="34"/>
    </row>
    <row r="180" ht="84" spans="1:10">
      <c r="A180" s="12" t="s">
        <v>707</v>
      </c>
      <c r="B180" s="15" t="s">
        <v>704</v>
      </c>
      <c r="C180" s="13" t="s">
        <v>708</v>
      </c>
      <c r="D180" s="18">
        <v>35</v>
      </c>
      <c r="E180" s="13" t="s">
        <v>78</v>
      </c>
      <c r="F180" s="13" t="s">
        <v>709</v>
      </c>
      <c r="G180" s="35" t="s">
        <v>710</v>
      </c>
      <c r="H180" s="19" t="str">
        <f>_xlfn.DISPIMG("ID_4AA959BAA89B470290D0BFC08338263A",1)</f>
        <v>=DISPIMG("ID_4AA959BAA89B470290D0BFC08338263A",1)</v>
      </c>
      <c r="I180" s="34" t="s">
        <v>637</v>
      </c>
      <c r="J180" s="34"/>
    </row>
    <row r="181" ht="120" spans="1:10">
      <c r="A181" s="12" t="s">
        <v>711</v>
      </c>
      <c r="B181" s="15" t="s">
        <v>712</v>
      </c>
      <c r="C181" s="33" t="s">
        <v>713</v>
      </c>
      <c r="D181" s="14">
        <v>158</v>
      </c>
      <c r="E181" s="13" t="s">
        <v>522</v>
      </c>
      <c r="F181" s="13" t="s">
        <v>714</v>
      </c>
      <c r="G181" s="16" t="s">
        <v>715</v>
      </c>
      <c r="H181" s="19" t="str">
        <f>_xlfn.DISPIMG("ID_04083035D01442FDA3CEC51242783243",1)</f>
        <v>=DISPIMG("ID_04083035D01442FDA3CEC51242783243",1)</v>
      </c>
      <c r="I181" s="34" t="s">
        <v>637</v>
      </c>
      <c r="J181" s="34"/>
    </row>
    <row r="182" ht="72" spans="1:10">
      <c r="A182" s="12" t="s">
        <v>716</v>
      </c>
      <c r="B182" s="15" t="s">
        <v>712</v>
      </c>
      <c r="C182" s="33" t="s">
        <v>717</v>
      </c>
      <c r="D182" s="14">
        <v>126</v>
      </c>
      <c r="E182" s="13" t="s">
        <v>78</v>
      </c>
      <c r="F182" s="13" t="s">
        <v>718</v>
      </c>
      <c r="G182" s="16" t="s">
        <v>719</v>
      </c>
      <c r="H182" s="19" t="str">
        <f>_xlfn.DISPIMG("ID_454AC2D14B33410C85A38CBB6458395A",1)</f>
        <v>=DISPIMG("ID_454AC2D14B33410C85A38CBB6458395A",1)</v>
      </c>
      <c r="I182" s="34" t="s">
        <v>637</v>
      </c>
      <c r="J182" s="34"/>
    </row>
    <row r="183" ht="72" spans="1:10">
      <c r="A183" s="12" t="s">
        <v>720</v>
      </c>
      <c r="B183" s="15" t="s">
        <v>712</v>
      </c>
      <c r="C183" s="33" t="s">
        <v>713</v>
      </c>
      <c r="D183" s="14">
        <v>88</v>
      </c>
      <c r="E183" s="13" t="s">
        <v>78</v>
      </c>
      <c r="F183" s="13" t="s">
        <v>721</v>
      </c>
      <c r="G183" s="16" t="s">
        <v>722</v>
      </c>
      <c r="H183" s="19" t="str">
        <f>_xlfn.DISPIMG("ID_E4935641D0114EFEB45D70851A5C18A2",1)</f>
        <v>=DISPIMG("ID_E4935641D0114EFEB45D70851A5C18A2",1)</v>
      </c>
      <c r="I183" s="34" t="s">
        <v>637</v>
      </c>
      <c r="J183" s="34"/>
    </row>
    <row r="184" ht="108" spans="1:10">
      <c r="A184" s="12" t="s">
        <v>723</v>
      </c>
      <c r="B184" s="15" t="s">
        <v>724</v>
      </c>
      <c r="C184" s="15" t="s">
        <v>717</v>
      </c>
      <c r="D184" s="14">
        <v>113</v>
      </c>
      <c r="E184" s="13" t="s">
        <v>522</v>
      </c>
      <c r="F184" s="13" t="s">
        <v>725</v>
      </c>
      <c r="G184" s="16" t="s">
        <v>726</v>
      </c>
      <c r="H184" s="19" t="str">
        <f>_xlfn.DISPIMG("ID_142E0963E49C4A1E9E3D2A1E3D5D4C04",1)</f>
        <v>=DISPIMG("ID_142E0963E49C4A1E9E3D2A1E3D5D4C04",1)</v>
      </c>
      <c r="I184" s="34" t="s">
        <v>637</v>
      </c>
      <c r="J184" s="34"/>
    </row>
    <row r="185" ht="96" spans="1:10">
      <c r="A185" s="12" t="s">
        <v>727</v>
      </c>
      <c r="B185" s="15" t="s">
        <v>728</v>
      </c>
      <c r="C185" s="13" t="s">
        <v>729</v>
      </c>
      <c r="D185" s="14">
        <v>1288</v>
      </c>
      <c r="E185" s="13" t="s">
        <v>78</v>
      </c>
      <c r="F185" s="13" t="s">
        <v>730</v>
      </c>
      <c r="G185" s="35" t="s">
        <v>731</v>
      </c>
      <c r="H185" s="19" t="str">
        <f>_xlfn.DISPIMG("ID_E51939015C214CBFBDABC6C954453D1E",1)</f>
        <v>=DISPIMG("ID_E51939015C214CBFBDABC6C954453D1E",1)</v>
      </c>
      <c r="I185" s="34" t="s">
        <v>637</v>
      </c>
      <c r="J185" s="34"/>
    </row>
    <row r="186" ht="36" spans="1:10">
      <c r="A186" s="12" t="s">
        <v>732</v>
      </c>
      <c r="B186" s="15" t="s">
        <v>728</v>
      </c>
      <c r="C186" s="13" t="s">
        <v>729</v>
      </c>
      <c r="D186" s="14">
        <v>599</v>
      </c>
      <c r="E186" s="13" t="s">
        <v>78</v>
      </c>
      <c r="F186" s="13" t="s">
        <v>733</v>
      </c>
      <c r="G186" s="35" t="s">
        <v>615</v>
      </c>
      <c r="H186" s="19" t="str">
        <f>_xlfn.DISPIMG("ID_76B0B7465679496E82BB40596DAAF4A0",1)</f>
        <v>=DISPIMG("ID_76B0B7465679496E82BB40596DAAF4A0",1)</v>
      </c>
      <c r="I186" s="34" t="s">
        <v>637</v>
      </c>
      <c r="J186" s="34"/>
    </row>
    <row r="187" ht="96" spans="1:10">
      <c r="A187" s="12" t="s">
        <v>734</v>
      </c>
      <c r="B187" s="15" t="s">
        <v>735</v>
      </c>
      <c r="C187" s="15" t="s">
        <v>713</v>
      </c>
      <c r="D187" s="14">
        <v>168</v>
      </c>
      <c r="E187" s="13" t="s">
        <v>522</v>
      </c>
      <c r="F187" s="13" t="s">
        <v>736</v>
      </c>
      <c r="G187" s="16" t="s">
        <v>737</v>
      </c>
      <c r="H187" s="19" t="str">
        <f>_xlfn.DISPIMG("ID_24671164019E4080A2455ED5468D386C",1)</f>
        <v>=DISPIMG("ID_24671164019E4080A2455ED5468D386C",1)</v>
      </c>
      <c r="I187" s="34" t="s">
        <v>637</v>
      </c>
      <c r="J187" s="34"/>
    </row>
    <row r="188" ht="72" spans="1:10">
      <c r="A188" s="12" t="s">
        <v>738</v>
      </c>
      <c r="B188" s="15" t="s">
        <v>735</v>
      </c>
      <c r="C188" s="33" t="s">
        <v>717</v>
      </c>
      <c r="D188" s="14">
        <v>99</v>
      </c>
      <c r="E188" s="13" t="s">
        <v>78</v>
      </c>
      <c r="F188" s="13" t="s">
        <v>739</v>
      </c>
      <c r="G188" s="16" t="s">
        <v>740</v>
      </c>
      <c r="H188" s="19" t="str">
        <f>_xlfn.DISPIMG("ID_28487218FEC447A79E6E9A76FDAA4971",1)</f>
        <v>=DISPIMG("ID_28487218FEC447A79E6E9A76FDAA4971",1)</v>
      </c>
      <c r="I188" s="34" t="s">
        <v>637</v>
      </c>
      <c r="J188" s="34"/>
    </row>
    <row r="189" ht="96" spans="1:10">
      <c r="A189" s="12" t="s">
        <v>741</v>
      </c>
      <c r="B189" s="15" t="s">
        <v>742</v>
      </c>
      <c r="C189" s="13" t="s">
        <v>717</v>
      </c>
      <c r="D189" s="14">
        <v>59</v>
      </c>
      <c r="E189" s="13" t="s">
        <v>522</v>
      </c>
      <c r="F189" s="13" t="s">
        <v>743</v>
      </c>
      <c r="G189" s="16" t="s">
        <v>744</v>
      </c>
      <c r="H189" s="19" t="str">
        <f>_xlfn.DISPIMG("ID_A061FF3D34BF427589FE5D011FD74447",1)</f>
        <v>=DISPIMG("ID_A061FF3D34BF427589FE5D011FD74447",1)</v>
      </c>
      <c r="I189" s="34" t="s">
        <v>637</v>
      </c>
      <c r="J189" s="34"/>
    </row>
    <row r="190" ht="96" spans="1:10">
      <c r="A190" s="12" t="s">
        <v>745</v>
      </c>
      <c r="B190" s="15" t="s">
        <v>746</v>
      </c>
      <c r="C190" s="15" t="s">
        <v>717</v>
      </c>
      <c r="D190" s="14">
        <v>743</v>
      </c>
      <c r="E190" s="13" t="s">
        <v>747</v>
      </c>
      <c r="F190" s="13" t="s">
        <v>748</v>
      </c>
      <c r="G190" s="16" t="s">
        <v>749</v>
      </c>
      <c r="H190" s="19" t="str">
        <f>_xlfn.DISPIMG("ID_B3B2C9D18FBC46CB907367F8131A06F3",1)</f>
        <v>=DISPIMG("ID_B3B2C9D18FBC46CB907367F8131A06F3",1)</v>
      </c>
      <c r="I190" s="34" t="s">
        <v>637</v>
      </c>
      <c r="J190" s="34"/>
    </row>
    <row r="191" ht="84" spans="1:10">
      <c r="A191" s="12" t="s">
        <v>750</v>
      </c>
      <c r="B191" s="15" t="s">
        <v>746</v>
      </c>
      <c r="C191" s="33" t="s">
        <v>717</v>
      </c>
      <c r="D191" s="14">
        <v>1025</v>
      </c>
      <c r="E191" s="13" t="s">
        <v>751</v>
      </c>
      <c r="F191" s="13" t="s">
        <v>752</v>
      </c>
      <c r="G191" s="16" t="s">
        <v>753</v>
      </c>
      <c r="H191" s="19" t="str">
        <f>_xlfn.DISPIMG("ID_8B4DDA6DDDC64901B356854AF497A7ED",1)</f>
        <v>=DISPIMG("ID_8B4DDA6DDDC64901B356854AF497A7ED",1)</v>
      </c>
      <c r="I191" s="34" t="s">
        <v>637</v>
      </c>
      <c r="J191" s="34"/>
    </row>
    <row r="192" ht="120" spans="1:10">
      <c r="A192" s="12" t="s">
        <v>754</v>
      </c>
      <c r="B192" s="15" t="s">
        <v>755</v>
      </c>
      <c r="C192" s="13" t="s">
        <v>717</v>
      </c>
      <c r="D192" s="14">
        <v>1430</v>
      </c>
      <c r="E192" s="13" t="s">
        <v>747</v>
      </c>
      <c r="F192" s="13" t="s">
        <v>756</v>
      </c>
      <c r="G192" s="16" t="s">
        <v>757</v>
      </c>
      <c r="H192" s="19" t="str">
        <f>_xlfn.DISPIMG("ID_1F7742F983E24DFAA9D0ED5A694243B2",1)</f>
        <v>=DISPIMG("ID_1F7742F983E24DFAA9D0ED5A694243B2",1)</v>
      </c>
      <c r="I192" s="34" t="s">
        <v>637</v>
      </c>
      <c r="J192" s="34"/>
    </row>
    <row r="193" ht="84" spans="1:10">
      <c r="A193" s="12" t="s">
        <v>758</v>
      </c>
      <c r="B193" s="15" t="s">
        <v>759</v>
      </c>
      <c r="C193" s="33" t="s">
        <v>717</v>
      </c>
      <c r="D193" s="14">
        <v>4200</v>
      </c>
      <c r="E193" s="13" t="s">
        <v>747</v>
      </c>
      <c r="F193" s="13" t="s">
        <v>760</v>
      </c>
      <c r="G193" s="16" t="s">
        <v>761</v>
      </c>
      <c r="H193" s="19" t="str">
        <f>_xlfn.DISPIMG("ID_E173E1925F8E411994FE37ABFAA86588",1)</f>
        <v>=DISPIMG("ID_E173E1925F8E411994FE37ABFAA86588",1)</v>
      </c>
      <c r="I193" s="34" t="s">
        <v>637</v>
      </c>
      <c r="J193" s="34"/>
    </row>
    <row r="194" ht="60" spans="1:10">
      <c r="A194" s="12" t="s">
        <v>762</v>
      </c>
      <c r="B194" s="15" t="s">
        <v>759</v>
      </c>
      <c r="C194" s="13" t="s">
        <v>717</v>
      </c>
      <c r="D194" s="14">
        <v>3632</v>
      </c>
      <c r="E194" s="13" t="s">
        <v>747</v>
      </c>
      <c r="F194" s="13" t="s">
        <v>763</v>
      </c>
      <c r="G194" s="16" t="s">
        <v>764</v>
      </c>
      <c r="H194" s="19" t="str">
        <f>_xlfn.DISPIMG("ID_F963A36B6EAC4F72962A50A7A6CEBFD7",1)</f>
        <v>=DISPIMG("ID_F963A36B6EAC4F72962A50A7A6CEBFD7",1)</v>
      </c>
      <c r="I194" s="34" t="s">
        <v>637</v>
      </c>
      <c r="J194" s="34"/>
    </row>
    <row r="195" ht="84" spans="1:10">
      <c r="A195" s="12" t="s">
        <v>765</v>
      </c>
      <c r="B195" s="15" t="s">
        <v>759</v>
      </c>
      <c r="C195" s="13" t="s">
        <v>766</v>
      </c>
      <c r="D195" s="14">
        <v>4080</v>
      </c>
      <c r="E195" s="13" t="s">
        <v>747</v>
      </c>
      <c r="F195" s="13" t="s">
        <v>767</v>
      </c>
      <c r="G195" s="16" t="s">
        <v>768</v>
      </c>
      <c r="H195" s="19" t="str">
        <f>_xlfn.DISPIMG("ID_EF42F174F55E40D690C339CA5B5D579B",1)</f>
        <v>=DISPIMG("ID_EF42F174F55E40D690C339CA5B5D579B",1)</v>
      </c>
      <c r="I195" s="34" t="s">
        <v>637</v>
      </c>
      <c r="J195" s="34"/>
    </row>
    <row r="196" ht="300" spans="1:10">
      <c r="A196" s="12" t="s">
        <v>769</v>
      </c>
      <c r="B196" s="15" t="s">
        <v>770</v>
      </c>
      <c r="C196" s="13" t="s">
        <v>766</v>
      </c>
      <c r="D196" s="14">
        <v>6980</v>
      </c>
      <c r="E196" s="13" t="s">
        <v>747</v>
      </c>
      <c r="F196" s="13" t="s">
        <v>771</v>
      </c>
      <c r="G196" s="16" t="s">
        <v>772</v>
      </c>
      <c r="H196" s="19" t="str">
        <f>_xlfn.DISPIMG("ID_DA68084514714678BC9144D79FED22FD",1)</f>
        <v>=DISPIMG("ID_DA68084514714678BC9144D79FED22FD",1)</v>
      </c>
      <c r="I196" s="34" t="s">
        <v>637</v>
      </c>
      <c r="J196" s="34"/>
    </row>
    <row r="197" ht="120" spans="1:10">
      <c r="A197" s="12" t="s">
        <v>773</v>
      </c>
      <c r="B197" s="15" t="s">
        <v>774</v>
      </c>
      <c r="C197" s="13" t="s">
        <v>717</v>
      </c>
      <c r="D197" s="14">
        <v>3442</v>
      </c>
      <c r="E197" s="13" t="s">
        <v>747</v>
      </c>
      <c r="F197" s="13" t="s">
        <v>775</v>
      </c>
      <c r="G197" s="16" t="s">
        <v>776</v>
      </c>
      <c r="H197" s="19" t="str">
        <f>_xlfn.DISPIMG("ID_92CEE45451F848FD9CA6EC09CC218DEC",1)</f>
        <v>=DISPIMG("ID_92CEE45451F848FD9CA6EC09CC218DEC",1)</v>
      </c>
      <c r="I197" s="34" t="s">
        <v>637</v>
      </c>
      <c r="J197" s="34"/>
    </row>
    <row r="198" ht="96" spans="1:10">
      <c r="A198" s="12" t="s">
        <v>777</v>
      </c>
      <c r="B198" s="15" t="s">
        <v>778</v>
      </c>
      <c r="C198" s="15" t="s">
        <v>717</v>
      </c>
      <c r="D198" s="14">
        <v>438</v>
      </c>
      <c r="E198" s="13" t="s">
        <v>747</v>
      </c>
      <c r="F198" s="13" t="s">
        <v>779</v>
      </c>
      <c r="G198" s="16" t="s">
        <v>780</v>
      </c>
      <c r="H198" s="19" t="str">
        <f>_xlfn.DISPIMG("ID_34B07295852943F1B57B63C5A35466C4",1)</f>
        <v>=DISPIMG("ID_34B07295852943F1B57B63C5A35466C4",1)</v>
      </c>
      <c r="I198" s="34" t="s">
        <v>637</v>
      </c>
      <c r="J198" s="34"/>
    </row>
    <row r="199" ht="36" spans="1:10">
      <c r="A199" s="12" t="s">
        <v>781</v>
      </c>
      <c r="B199" s="15" t="s">
        <v>782</v>
      </c>
      <c r="C199" s="20" t="s">
        <v>783</v>
      </c>
      <c r="D199" s="14">
        <v>3799</v>
      </c>
      <c r="E199" s="13" t="s">
        <v>747</v>
      </c>
      <c r="F199" s="13" t="s">
        <v>784</v>
      </c>
      <c r="G199" s="16" t="s">
        <v>785</v>
      </c>
      <c r="H199" s="19" t="str">
        <f>_xlfn.DISPIMG("ID_17EFD04DF9694FEDA0EC635EC505FACF",1)</f>
        <v>=DISPIMG("ID_17EFD04DF9694FEDA0EC635EC505FACF",1)</v>
      </c>
      <c r="I199" s="34" t="s">
        <v>637</v>
      </c>
      <c r="J199" s="34"/>
    </row>
    <row r="200" ht="72" spans="1:10">
      <c r="A200" s="12" t="s">
        <v>786</v>
      </c>
      <c r="B200" s="15" t="s">
        <v>782</v>
      </c>
      <c r="C200" s="20" t="s">
        <v>783</v>
      </c>
      <c r="D200" s="14">
        <v>4299</v>
      </c>
      <c r="E200" s="13" t="s">
        <v>747</v>
      </c>
      <c r="F200" s="13" t="s">
        <v>787</v>
      </c>
      <c r="G200" s="16" t="s">
        <v>788</v>
      </c>
      <c r="H200" s="19" t="str">
        <f>_xlfn.DISPIMG("ID_AD5BFBD3ECAE4204ACE4F438CE2DE962",1)</f>
        <v>=DISPIMG("ID_AD5BFBD3ECAE4204ACE4F438CE2DE962",1)</v>
      </c>
      <c r="I200" s="34" t="s">
        <v>637</v>
      </c>
      <c r="J200" s="34"/>
    </row>
    <row r="201" ht="60" spans="1:10">
      <c r="A201" s="12" t="s">
        <v>789</v>
      </c>
      <c r="B201" s="15" t="s">
        <v>782</v>
      </c>
      <c r="C201" s="20" t="s">
        <v>783</v>
      </c>
      <c r="D201" s="14">
        <v>4299</v>
      </c>
      <c r="E201" s="13" t="s">
        <v>747</v>
      </c>
      <c r="F201" s="13" t="s">
        <v>790</v>
      </c>
      <c r="G201" s="16" t="s">
        <v>791</v>
      </c>
      <c r="H201" s="19" t="str">
        <f>_xlfn.DISPIMG("ID_9F68FA2D530B400AAED0181573A55B09",1)</f>
        <v>=DISPIMG("ID_9F68FA2D530B400AAED0181573A55B09",1)</v>
      </c>
      <c r="I201" s="34" t="s">
        <v>637</v>
      </c>
      <c r="J201" s="34"/>
    </row>
    <row r="202" ht="60" spans="1:10">
      <c r="A202" s="12" t="s">
        <v>792</v>
      </c>
      <c r="B202" s="15" t="s">
        <v>793</v>
      </c>
      <c r="C202" s="13" t="s">
        <v>427</v>
      </c>
      <c r="D202" s="14">
        <v>198</v>
      </c>
      <c r="E202" s="13" t="s">
        <v>747</v>
      </c>
      <c r="F202" s="13" t="s">
        <v>794</v>
      </c>
      <c r="G202" s="35" t="s">
        <v>429</v>
      </c>
      <c r="H202" s="19" t="str">
        <f>_xlfn.DISPIMG("ID_9C83ADE95D6C4E9892BC07C26B8F4808",1)</f>
        <v>=DISPIMG("ID_9C83ADE95D6C4E9892BC07C26B8F4808",1)</v>
      </c>
      <c r="I202" s="34" t="s">
        <v>637</v>
      </c>
      <c r="J202" s="34"/>
    </row>
    <row r="203" ht="72" spans="1:10">
      <c r="A203" s="12" t="s">
        <v>795</v>
      </c>
      <c r="B203" s="15" t="s">
        <v>796</v>
      </c>
      <c r="C203" s="13" t="s">
        <v>173</v>
      </c>
      <c r="D203" s="14">
        <v>2291</v>
      </c>
      <c r="E203" s="13" t="s">
        <v>78</v>
      </c>
      <c r="F203" s="13" t="s">
        <v>797</v>
      </c>
      <c r="G203" s="16" t="s">
        <v>798</v>
      </c>
      <c r="H203" s="19" t="str">
        <f>_xlfn.DISPIMG("ID_B241CA5E116C4B4A953DD9645F7A59EE",1)</f>
        <v>=DISPIMG("ID_B241CA5E116C4B4A953DD9645F7A59EE",1)</v>
      </c>
      <c r="I203" s="34" t="s">
        <v>637</v>
      </c>
      <c r="J203" s="34"/>
    </row>
    <row r="204" ht="68" customHeight="1" spans="1:10">
      <c r="A204" s="12" t="s">
        <v>799</v>
      </c>
      <c r="B204" s="20" t="s">
        <v>800</v>
      </c>
      <c r="C204" s="13" t="s">
        <v>361</v>
      </c>
      <c r="D204" s="14">
        <v>380</v>
      </c>
      <c r="E204" s="13" t="s">
        <v>78</v>
      </c>
      <c r="F204" s="15" t="s">
        <v>801</v>
      </c>
      <c r="G204" s="16" t="s">
        <v>802</v>
      </c>
      <c r="H204" s="19" t="str">
        <f>_xlfn.DISPIMG("ID_130C38476FB34052976C977739CEC47C",1)</f>
        <v>=DISPIMG("ID_130C38476FB34052976C977739CEC47C",1)</v>
      </c>
      <c r="I204" s="12" t="s">
        <v>576</v>
      </c>
      <c r="J204" s="34"/>
    </row>
    <row r="205" ht="48" spans="1:10">
      <c r="A205" s="12" t="s">
        <v>803</v>
      </c>
      <c r="B205" s="20" t="s">
        <v>804</v>
      </c>
      <c r="C205" s="20" t="s">
        <v>729</v>
      </c>
      <c r="D205" s="14">
        <v>298</v>
      </c>
      <c r="E205" s="13" t="s">
        <v>78</v>
      </c>
      <c r="F205" s="13" t="s">
        <v>805</v>
      </c>
      <c r="G205" s="16" t="s">
        <v>806</v>
      </c>
      <c r="H205" s="19" t="str">
        <f>_xlfn.DISPIMG("ID_E932BC9459BE4FD7BD33F307F627942A",1)</f>
        <v>=DISPIMG("ID_E932BC9459BE4FD7BD33F307F627942A",1)</v>
      </c>
      <c r="I205" s="12" t="s">
        <v>576</v>
      </c>
      <c r="J205" s="34"/>
    </row>
    <row r="206" ht="96" spans="1:10">
      <c r="A206" s="12" t="s">
        <v>807</v>
      </c>
      <c r="B206" s="20" t="s">
        <v>808</v>
      </c>
      <c r="C206" s="13" t="s">
        <v>809</v>
      </c>
      <c r="D206" s="18">
        <v>498</v>
      </c>
      <c r="E206" s="13" t="s">
        <v>78</v>
      </c>
      <c r="F206" s="13" t="s">
        <v>810</v>
      </c>
      <c r="G206" s="35" t="s">
        <v>811</v>
      </c>
      <c r="H206" s="19" t="str">
        <f>_xlfn.DISPIMG("ID_0D29279F7FDF4D498E3409E7E85C2982",1)</f>
        <v>=DISPIMG("ID_0D29279F7FDF4D498E3409E7E85C2982",1)</v>
      </c>
      <c r="I206" s="12" t="s">
        <v>637</v>
      </c>
      <c r="J206" s="34"/>
    </row>
    <row r="207" ht="84" spans="1:10">
      <c r="A207" s="12" t="s">
        <v>812</v>
      </c>
      <c r="B207" s="20" t="s">
        <v>808</v>
      </c>
      <c r="C207" s="13" t="s">
        <v>809</v>
      </c>
      <c r="D207" s="18">
        <v>298</v>
      </c>
      <c r="E207" s="13" t="s">
        <v>751</v>
      </c>
      <c r="F207" s="13" t="s">
        <v>813</v>
      </c>
      <c r="G207" s="35" t="s">
        <v>814</v>
      </c>
      <c r="H207" s="19" t="str">
        <f>_xlfn.DISPIMG("ID_16574B5054E442F494E4F9ACF99284A8",1)</f>
        <v>=DISPIMG("ID_16574B5054E442F494E4F9ACF99284A8",1)</v>
      </c>
      <c r="I207" s="12" t="s">
        <v>637</v>
      </c>
      <c r="J207" s="34"/>
    </row>
    <row r="208" ht="96" spans="1:10">
      <c r="A208" s="12" t="s">
        <v>815</v>
      </c>
      <c r="B208" s="13" t="s">
        <v>816</v>
      </c>
      <c r="C208" s="20" t="s">
        <v>817</v>
      </c>
      <c r="D208" s="14">
        <v>3388</v>
      </c>
      <c r="E208" s="13" t="s">
        <v>84</v>
      </c>
      <c r="F208" s="13" t="s">
        <v>818</v>
      </c>
      <c r="G208" s="35" t="s">
        <v>819</v>
      </c>
      <c r="H208" s="19" t="str">
        <f>_xlfn.DISPIMG("ID_020193D933AD473DAA20DC1A0FA92C19",1)</f>
        <v>=DISPIMG("ID_020193D933AD473DAA20DC1A0FA92C19",1)</v>
      </c>
      <c r="I208" s="34" t="s">
        <v>637</v>
      </c>
      <c r="J208" s="34"/>
    </row>
    <row r="209" ht="60" spans="1:10">
      <c r="A209" s="12" t="s">
        <v>820</v>
      </c>
      <c r="B209" s="20" t="s">
        <v>821</v>
      </c>
      <c r="C209" s="13" t="s">
        <v>822</v>
      </c>
      <c r="D209" s="14">
        <v>4348</v>
      </c>
      <c r="E209" s="13" t="s">
        <v>78</v>
      </c>
      <c r="F209" s="13" t="s">
        <v>823</v>
      </c>
      <c r="G209" s="35" t="s">
        <v>824</v>
      </c>
      <c r="H209" s="19" t="str">
        <f>_xlfn.DISPIMG("ID_3A0EC9337D7C4390A4B1D64782095A1F",1)</f>
        <v>=DISPIMG("ID_3A0EC9337D7C4390A4B1D64782095A1F",1)</v>
      </c>
      <c r="I209" s="34" t="s">
        <v>637</v>
      </c>
      <c r="J209" s="34"/>
    </row>
    <row r="210" ht="60" spans="1:10">
      <c r="A210" s="12" t="s">
        <v>825</v>
      </c>
      <c r="B210" s="20" t="s">
        <v>826</v>
      </c>
      <c r="C210" s="13" t="s">
        <v>466</v>
      </c>
      <c r="D210" s="14">
        <v>1299</v>
      </c>
      <c r="E210" s="13" t="s">
        <v>78</v>
      </c>
      <c r="F210" s="13" t="s">
        <v>827</v>
      </c>
      <c r="G210" s="16" t="s">
        <v>468</v>
      </c>
      <c r="H210" s="19" t="str">
        <f>_xlfn.DISPIMG("ID_4D274831AB2B49829AEF6FFFAA1C55E2",1)</f>
        <v>=DISPIMG("ID_4D274831AB2B49829AEF6FFFAA1C55E2",1)</v>
      </c>
      <c r="I210" s="34" t="s">
        <v>637</v>
      </c>
      <c r="J210" s="34"/>
    </row>
    <row r="211" ht="48" spans="1:10">
      <c r="A211" s="12" t="s">
        <v>828</v>
      </c>
      <c r="B211" s="20" t="s">
        <v>826</v>
      </c>
      <c r="C211" s="13" t="s">
        <v>470</v>
      </c>
      <c r="D211" s="14">
        <v>1999</v>
      </c>
      <c r="E211" s="13" t="s">
        <v>78</v>
      </c>
      <c r="F211" s="13" t="s">
        <v>829</v>
      </c>
      <c r="G211" s="35" t="s">
        <v>628</v>
      </c>
      <c r="H211" s="19" t="str">
        <f>_xlfn.DISPIMG("ID_6B34328E36464E41B7A09CA670982DB2",1)</f>
        <v>=DISPIMG("ID_6B34328E36464E41B7A09CA670982DB2",1)</v>
      </c>
      <c r="I211" s="34" t="s">
        <v>637</v>
      </c>
      <c r="J211" s="34"/>
    </row>
    <row r="212" ht="48" spans="1:10">
      <c r="A212" s="12" t="s">
        <v>830</v>
      </c>
      <c r="B212" s="20" t="s">
        <v>826</v>
      </c>
      <c r="C212" s="13" t="s">
        <v>474</v>
      </c>
      <c r="D212" s="18">
        <v>1720</v>
      </c>
      <c r="E212" s="13" t="s">
        <v>78</v>
      </c>
      <c r="F212" s="13" t="s">
        <v>831</v>
      </c>
      <c r="G212" s="16" t="s">
        <v>631</v>
      </c>
      <c r="H212" s="19" t="str">
        <f>_xlfn.DISPIMG("ID_834F6C19140940DE926860C6F8FE1922",1)</f>
        <v>=DISPIMG("ID_834F6C19140940DE926860C6F8FE1922",1)</v>
      </c>
      <c r="I212" s="34" t="s">
        <v>637</v>
      </c>
      <c r="J212" s="34"/>
    </row>
    <row r="213" ht="120" spans="1:10">
      <c r="A213" s="12" t="s">
        <v>832</v>
      </c>
      <c r="B213" s="15" t="s">
        <v>833</v>
      </c>
      <c r="C213" s="13" t="s">
        <v>834</v>
      </c>
      <c r="D213" s="14">
        <v>99</v>
      </c>
      <c r="E213" s="13" t="s">
        <v>78</v>
      </c>
      <c r="F213" s="13" t="s">
        <v>835</v>
      </c>
      <c r="G213" s="35" t="s">
        <v>836</v>
      </c>
      <c r="H213" s="19" t="str">
        <f>_xlfn.DISPIMG("ID_278BE8269729492EB8C5F22589BC1053",1)</f>
        <v>=DISPIMG("ID_278BE8269729492EB8C5F22589BC1053",1)</v>
      </c>
      <c r="I213" s="34" t="s">
        <v>637</v>
      </c>
      <c r="J213" s="34"/>
    </row>
    <row r="214" ht="84" spans="1:10">
      <c r="A214" s="12" t="s">
        <v>837</v>
      </c>
      <c r="B214" s="15" t="s">
        <v>833</v>
      </c>
      <c r="C214" s="13" t="s">
        <v>838</v>
      </c>
      <c r="D214" s="14">
        <v>128</v>
      </c>
      <c r="E214" s="13" t="s">
        <v>751</v>
      </c>
      <c r="F214" s="13" t="s">
        <v>839</v>
      </c>
      <c r="G214" s="35" t="s">
        <v>840</v>
      </c>
      <c r="H214" s="19" t="str">
        <f>_xlfn.DISPIMG("ID_45944EEB94294CD18B2A69E04C47573E",1)</f>
        <v>=DISPIMG("ID_45944EEB94294CD18B2A69E04C47573E",1)</v>
      </c>
      <c r="I214" s="34" t="s">
        <v>637</v>
      </c>
      <c r="J214" s="34"/>
    </row>
    <row r="215" ht="108" spans="1:10">
      <c r="A215" s="12" t="s">
        <v>841</v>
      </c>
      <c r="B215" s="15" t="s">
        <v>842</v>
      </c>
      <c r="C215" s="13" t="s">
        <v>843</v>
      </c>
      <c r="D215" s="14">
        <v>589</v>
      </c>
      <c r="E215" s="13" t="s">
        <v>78</v>
      </c>
      <c r="F215" s="13" t="s">
        <v>844</v>
      </c>
      <c r="G215" s="35" t="s">
        <v>845</v>
      </c>
      <c r="H215" s="19" t="str">
        <f>_xlfn.DISPIMG("ID_6BF17020B82F4CD7A09C68F83E26AA95",1)</f>
        <v>=DISPIMG("ID_6BF17020B82F4CD7A09C68F83E26AA95",1)</v>
      </c>
      <c r="I215" s="34" t="s">
        <v>637</v>
      </c>
      <c r="J215" s="34"/>
    </row>
    <row r="216" ht="60" spans="1:10">
      <c r="A216" s="12" t="s">
        <v>846</v>
      </c>
      <c r="B216" s="13" t="s">
        <v>842</v>
      </c>
      <c r="C216" s="13" t="s">
        <v>847</v>
      </c>
      <c r="D216" s="14">
        <v>262</v>
      </c>
      <c r="E216" s="13" t="s">
        <v>751</v>
      </c>
      <c r="F216" s="13" t="s">
        <v>848</v>
      </c>
      <c r="G216" s="35" t="s">
        <v>849</v>
      </c>
      <c r="H216" s="19" t="str">
        <f>_xlfn.DISPIMG("ID_CE20A30A5AD8446F9648CB64075F773B",1)</f>
        <v>=DISPIMG("ID_CE20A30A5AD8446F9648CB64075F773B",1)</v>
      </c>
      <c r="I216" s="34" t="s">
        <v>637</v>
      </c>
      <c r="J216" s="34"/>
    </row>
    <row r="217" ht="72" spans="1:10">
      <c r="A217" s="12" t="s">
        <v>850</v>
      </c>
      <c r="B217" s="13" t="s">
        <v>851</v>
      </c>
      <c r="C217" s="13" t="s">
        <v>852</v>
      </c>
      <c r="D217" s="18">
        <v>170</v>
      </c>
      <c r="E217" s="13" t="s">
        <v>751</v>
      </c>
      <c r="F217" s="13" t="s">
        <v>853</v>
      </c>
      <c r="G217" s="35" t="s">
        <v>854</v>
      </c>
      <c r="H217" s="19" t="str">
        <f>_xlfn.DISPIMG("ID_CE12147F7BCD4BB78E1FDFF389E73C6D",1)</f>
        <v>=DISPIMG("ID_CE12147F7BCD4BB78E1FDFF389E73C6D",1)</v>
      </c>
      <c r="I217" s="34" t="s">
        <v>637</v>
      </c>
      <c r="J217" s="34"/>
    </row>
    <row r="218" ht="108" spans="1:10">
      <c r="A218" s="12" t="s">
        <v>855</v>
      </c>
      <c r="B218" s="15" t="s">
        <v>856</v>
      </c>
      <c r="C218" s="13" t="s">
        <v>843</v>
      </c>
      <c r="D218" s="14">
        <v>369</v>
      </c>
      <c r="E218" s="13" t="s">
        <v>751</v>
      </c>
      <c r="F218" s="13" t="s">
        <v>857</v>
      </c>
      <c r="G218" s="35" t="s">
        <v>858</v>
      </c>
      <c r="H218" s="19" t="str">
        <f>_xlfn.DISPIMG("ID_2DFD6046EB344B7498689FF5AA718C75",1)</f>
        <v>=DISPIMG("ID_2DFD6046EB344B7498689FF5AA718C75",1)</v>
      </c>
      <c r="I218" s="34" t="s">
        <v>637</v>
      </c>
      <c r="J218" s="34"/>
    </row>
    <row r="219" ht="72" spans="1:10">
      <c r="A219" s="12" t="s">
        <v>859</v>
      </c>
      <c r="B219" s="15" t="s">
        <v>856</v>
      </c>
      <c r="C219" s="13" t="s">
        <v>860</v>
      </c>
      <c r="D219" s="14">
        <v>143</v>
      </c>
      <c r="E219" s="13" t="s">
        <v>84</v>
      </c>
      <c r="F219" s="13" t="s">
        <v>861</v>
      </c>
      <c r="G219" s="35" t="s">
        <v>862</v>
      </c>
      <c r="H219" s="19" t="str">
        <f>_xlfn.DISPIMG("ID_BB8D040976704D21B62C8636A71AD1DF",1)</f>
        <v>=DISPIMG("ID_BB8D040976704D21B62C8636A71AD1DF",1)</v>
      </c>
      <c r="I219" s="34" t="s">
        <v>637</v>
      </c>
      <c r="J219" s="34"/>
    </row>
    <row r="220" ht="72" spans="1:10">
      <c r="A220" s="12" t="s">
        <v>863</v>
      </c>
      <c r="B220" s="15" t="s">
        <v>864</v>
      </c>
      <c r="C220" s="13" t="s">
        <v>865</v>
      </c>
      <c r="D220" s="14">
        <v>3859</v>
      </c>
      <c r="E220" s="13" t="s">
        <v>84</v>
      </c>
      <c r="F220" s="13" t="s">
        <v>866</v>
      </c>
      <c r="G220" s="35" t="s">
        <v>867</v>
      </c>
      <c r="H220" s="19" t="str">
        <f>_xlfn.DISPIMG("ID_79993D080C904A458822239483BADE0F",1)</f>
        <v>=DISPIMG("ID_79993D080C904A458822239483BADE0F",1)</v>
      </c>
      <c r="I220" s="34" t="s">
        <v>637</v>
      </c>
      <c r="J220" s="34"/>
    </row>
    <row r="221" ht="60" spans="1:10">
      <c r="A221" s="12" t="s">
        <v>868</v>
      </c>
      <c r="B221" s="15" t="s">
        <v>864</v>
      </c>
      <c r="C221" s="13" t="s">
        <v>865</v>
      </c>
      <c r="D221" s="14">
        <v>2964</v>
      </c>
      <c r="E221" s="13" t="s">
        <v>751</v>
      </c>
      <c r="F221" s="13" t="s">
        <v>869</v>
      </c>
      <c r="G221" s="35" t="s">
        <v>870</v>
      </c>
      <c r="H221" s="19" t="str">
        <f>_xlfn.DISPIMG("ID_C8FB10F4A36442BD9CD59C27414C8C0D",1)</f>
        <v>=DISPIMG("ID_C8FB10F4A36442BD9CD59C27414C8C0D",1)</v>
      </c>
      <c r="I221" s="34" t="s">
        <v>637</v>
      </c>
      <c r="J221" s="34"/>
    </row>
    <row r="222" ht="48" spans="1:10">
      <c r="A222" s="12" t="s">
        <v>871</v>
      </c>
      <c r="B222" s="15" t="s">
        <v>864</v>
      </c>
      <c r="C222" s="13" t="s">
        <v>872</v>
      </c>
      <c r="D222" s="14">
        <v>3487</v>
      </c>
      <c r="E222" s="13" t="s">
        <v>751</v>
      </c>
      <c r="F222" s="13" t="s">
        <v>873</v>
      </c>
      <c r="G222" s="35" t="s">
        <v>874</v>
      </c>
      <c r="H222" s="19" t="str">
        <f>_xlfn.DISPIMG("ID_D435ED6612AC4EAAB9806D0C8EA9B30F",1)</f>
        <v>=DISPIMG("ID_D435ED6612AC4EAAB9806D0C8EA9B30F",1)</v>
      </c>
      <c r="I222" s="34" t="s">
        <v>637</v>
      </c>
      <c r="J222" s="34"/>
    </row>
    <row r="223" ht="156" spans="1:10">
      <c r="A223" s="12" t="s">
        <v>875</v>
      </c>
      <c r="B223" s="15" t="s">
        <v>876</v>
      </c>
      <c r="C223" s="13" t="s">
        <v>877</v>
      </c>
      <c r="D223" s="18">
        <v>226</v>
      </c>
      <c r="E223" s="13" t="s">
        <v>751</v>
      </c>
      <c r="F223" s="13" t="s">
        <v>878</v>
      </c>
      <c r="G223" s="16" t="s">
        <v>879</v>
      </c>
      <c r="H223" s="19" t="str">
        <f>_xlfn.DISPIMG("ID_B13B5BAF83DD44F9A4D5C733A7D5BE9D",1)</f>
        <v>=DISPIMG("ID_B13B5BAF83DD44F9A4D5C733A7D5BE9D",1)</v>
      </c>
      <c r="I223" s="34" t="s">
        <v>637</v>
      </c>
      <c r="J223" s="34"/>
    </row>
    <row r="224" ht="60" spans="1:10">
      <c r="A224" s="12" t="s">
        <v>880</v>
      </c>
      <c r="B224" s="15" t="s">
        <v>876</v>
      </c>
      <c r="C224" s="13" t="s">
        <v>881</v>
      </c>
      <c r="D224" s="18">
        <v>226</v>
      </c>
      <c r="E224" s="13" t="s">
        <v>78</v>
      </c>
      <c r="F224" s="13" t="s">
        <v>882</v>
      </c>
      <c r="G224" s="16" t="s">
        <v>883</v>
      </c>
      <c r="H224" s="19" t="str">
        <f>_xlfn.DISPIMG("ID_9423703E08F44AEDAF784EE33832FB0C",1)</f>
        <v>=DISPIMG("ID_9423703E08F44AEDAF784EE33832FB0C",1)</v>
      </c>
      <c r="I224" s="34" t="s">
        <v>637</v>
      </c>
      <c r="J224" s="34"/>
    </row>
    <row r="225" ht="96" spans="1:10">
      <c r="A225" s="12" t="s">
        <v>884</v>
      </c>
      <c r="B225" s="15" t="s">
        <v>876</v>
      </c>
      <c r="C225" s="13" t="s">
        <v>885</v>
      </c>
      <c r="D225" s="14">
        <v>598</v>
      </c>
      <c r="E225" s="13" t="s">
        <v>78</v>
      </c>
      <c r="F225" s="13" t="s">
        <v>886</v>
      </c>
      <c r="G225" s="16" t="s">
        <v>887</v>
      </c>
      <c r="H225" s="19" t="str">
        <f>_xlfn.DISPIMG("ID_C1CF0EA50298489881411B61785D69D4",1)</f>
        <v>=DISPIMG("ID_C1CF0EA50298489881411B61785D69D4",1)</v>
      </c>
      <c r="I225" s="34" t="s">
        <v>637</v>
      </c>
      <c r="J225" s="34"/>
    </row>
    <row r="226" ht="120" spans="1:10">
      <c r="A226" s="12" t="s">
        <v>888</v>
      </c>
      <c r="B226" s="15" t="s">
        <v>889</v>
      </c>
      <c r="C226" s="13" t="s">
        <v>890</v>
      </c>
      <c r="D226" s="14">
        <v>10229</v>
      </c>
      <c r="E226" s="13" t="s">
        <v>78</v>
      </c>
      <c r="F226" s="13" t="s">
        <v>891</v>
      </c>
      <c r="G226" s="35" t="s">
        <v>892</v>
      </c>
      <c r="H226" s="19" t="str">
        <f>_xlfn.DISPIMG("ID_B68BE64160FD4FF099987C277A211935",1)</f>
        <v>=DISPIMG("ID_B68BE64160FD4FF099987C277A211935",1)</v>
      </c>
      <c r="I226" s="34" t="s">
        <v>637</v>
      </c>
      <c r="J226" s="34"/>
    </row>
    <row r="227" ht="120" spans="1:10">
      <c r="A227" s="12" t="s">
        <v>893</v>
      </c>
      <c r="B227" s="15" t="s">
        <v>889</v>
      </c>
      <c r="C227" s="13" t="s">
        <v>890</v>
      </c>
      <c r="D227" s="14">
        <v>5199</v>
      </c>
      <c r="E227" s="13" t="s">
        <v>334</v>
      </c>
      <c r="F227" s="13" t="s">
        <v>894</v>
      </c>
      <c r="G227" s="16" t="s">
        <v>895</v>
      </c>
      <c r="H227" s="19" t="str">
        <f>_xlfn.DISPIMG("ID_57FA826C48244F6A82965ACCA1E87CFE",1)</f>
        <v>=DISPIMG("ID_57FA826C48244F6A82965ACCA1E87CFE",1)</v>
      </c>
      <c r="I227" s="34" t="s">
        <v>637</v>
      </c>
      <c r="J227" s="34"/>
    </row>
    <row r="228" ht="48" spans="1:10">
      <c r="A228" s="12" t="s">
        <v>896</v>
      </c>
      <c r="B228" s="15" t="s">
        <v>889</v>
      </c>
      <c r="C228" s="13" t="s">
        <v>897</v>
      </c>
      <c r="D228" s="18">
        <v>7500</v>
      </c>
      <c r="E228" s="13" t="s">
        <v>334</v>
      </c>
      <c r="F228" s="13" t="s">
        <v>898</v>
      </c>
      <c r="G228" s="16" t="s">
        <v>899</v>
      </c>
      <c r="H228" s="19" t="str">
        <f>_xlfn.DISPIMG("ID_9A4C0B8AC6014F2A968F7B6C1DBC6653",1)</f>
        <v>=DISPIMG("ID_9A4C0B8AC6014F2A968F7B6C1DBC6653",1)</v>
      </c>
      <c r="I228" s="34" t="s">
        <v>637</v>
      </c>
      <c r="J228" s="34"/>
    </row>
    <row r="229" ht="60" spans="1:10">
      <c r="A229" s="12" t="s">
        <v>900</v>
      </c>
      <c r="B229" s="15" t="s">
        <v>889</v>
      </c>
      <c r="C229" s="13" t="s">
        <v>901</v>
      </c>
      <c r="D229" s="14">
        <v>3699</v>
      </c>
      <c r="E229" s="13" t="s">
        <v>334</v>
      </c>
      <c r="F229" s="13" t="s">
        <v>902</v>
      </c>
      <c r="G229" s="16" t="s">
        <v>903</v>
      </c>
      <c r="H229" s="19" t="str">
        <f>_xlfn.DISPIMG("ID_4EEF7A497ED54710AA5E3D3924273672",1)</f>
        <v>=DISPIMG("ID_4EEF7A497ED54710AA5E3D3924273672",1)</v>
      </c>
      <c r="I229" s="34" t="s">
        <v>637</v>
      </c>
      <c r="J229" s="34"/>
    </row>
    <row r="230" ht="132" spans="1:10">
      <c r="A230" s="12" t="s">
        <v>904</v>
      </c>
      <c r="B230" s="15" t="s">
        <v>889</v>
      </c>
      <c r="C230" s="13" t="s">
        <v>890</v>
      </c>
      <c r="D230" s="14">
        <v>3799</v>
      </c>
      <c r="E230" s="13" t="s">
        <v>334</v>
      </c>
      <c r="F230" s="13" t="s">
        <v>905</v>
      </c>
      <c r="G230" s="16" t="s">
        <v>906</v>
      </c>
      <c r="H230" s="19" t="str">
        <f>_xlfn.DISPIMG("ID_2F859C9EC82D49AF96E6FC6C9A0050B0",1)</f>
        <v>=DISPIMG("ID_2F859C9EC82D49AF96E6FC6C9A0050B0",1)</v>
      </c>
      <c r="I230" s="34" t="s">
        <v>637</v>
      </c>
      <c r="J230" s="34"/>
    </row>
  </sheetData>
  <autoFilter xmlns:etc="http://www.wps.cn/officeDocument/2017/etCustomData" ref="A2:T230" etc:filterBottomFollowUsedRange="0">
    <extLst/>
  </autoFilter>
  <mergeCells count="1">
    <mergeCell ref="A1:J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超友 许</dc:creator>
  <cp:lastModifiedBy>RJ</cp:lastModifiedBy>
  <dcterms:created xsi:type="dcterms:W3CDTF">2024-10-17T15:18:00Z</dcterms:created>
  <dcterms:modified xsi:type="dcterms:W3CDTF">2025-04-21T06:55:29Z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657E039440DF41FCA1BAD30718EB15FD_13</vt:lpwstr>
  </property>
</Properties>
</file>