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'Sheet1'!$A$3:$F$86</definedName>
  </definedNames>
  <calcPr fullCalcOnLoad="1"/>
</workbook>
</file>

<file path=xl/sharedStrings.xml><?xml version="1.0" encoding="utf-8"?>
<sst xmlns="http://schemas.openxmlformats.org/spreadsheetml/2006/main" count="201" uniqueCount="118">
  <si>
    <t>小马庄城中村改造项目房屋调查登记公示表（三组）</t>
  </si>
  <si>
    <t>序号</t>
  </si>
  <si>
    <t>编号</t>
  </si>
  <si>
    <t>产权主张人</t>
  </si>
  <si>
    <t>房屋面积</t>
  </si>
  <si>
    <t>总面积（㎡）</t>
  </si>
  <si>
    <t>面积（㎡）</t>
  </si>
  <si>
    <t>1-1-1</t>
  </si>
  <si>
    <t>唐海云</t>
  </si>
  <si>
    <t>1</t>
  </si>
  <si>
    <t>2</t>
  </si>
  <si>
    <t>3</t>
  </si>
  <si>
    <t>1-1-2</t>
  </si>
  <si>
    <t>唐端洋</t>
  </si>
  <si>
    <t>1-2</t>
  </si>
  <si>
    <t>孔庆生</t>
  </si>
  <si>
    <t>4</t>
  </si>
  <si>
    <r>
      <t>1</t>
    </r>
    <r>
      <rPr>
        <sz val="9"/>
        <rFont val="宋体"/>
        <family val="0"/>
      </rPr>
      <t>-26</t>
    </r>
  </si>
  <si>
    <t>张伟</t>
  </si>
  <si>
    <t>5</t>
  </si>
  <si>
    <t>1-28-1</t>
  </si>
  <si>
    <t>唐修章</t>
  </si>
  <si>
    <t>6</t>
  </si>
  <si>
    <t>1-28-2</t>
  </si>
  <si>
    <t>唐小苗</t>
  </si>
  <si>
    <t>7</t>
  </si>
  <si>
    <r>
      <t>1</t>
    </r>
    <r>
      <rPr>
        <sz val="9"/>
        <rFont val="宋体"/>
        <family val="0"/>
      </rPr>
      <t>-29</t>
    </r>
  </si>
  <si>
    <t>韩美洲</t>
  </si>
  <si>
    <t>8</t>
  </si>
  <si>
    <r>
      <t>1</t>
    </r>
    <r>
      <rPr>
        <sz val="9"/>
        <rFont val="宋体"/>
        <family val="0"/>
      </rPr>
      <t>-29-1</t>
    </r>
  </si>
  <si>
    <t>范习英</t>
  </si>
  <si>
    <t>9</t>
  </si>
  <si>
    <r>
      <t>1</t>
    </r>
    <r>
      <rPr>
        <sz val="9"/>
        <rFont val="宋体"/>
        <family val="0"/>
      </rPr>
      <t>-30</t>
    </r>
  </si>
  <si>
    <t>唐寸康</t>
  </si>
  <si>
    <t>10</t>
  </si>
  <si>
    <r>
      <t>1</t>
    </r>
    <r>
      <rPr>
        <sz val="9"/>
        <rFont val="宋体"/>
        <family val="0"/>
      </rPr>
      <t>-30-1</t>
    </r>
  </si>
  <si>
    <t>温开翠</t>
  </si>
  <si>
    <t>11</t>
  </si>
  <si>
    <r>
      <t>1-</t>
    </r>
    <r>
      <rPr>
        <sz val="10"/>
        <rFont val="宋体"/>
        <family val="0"/>
      </rPr>
      <t>32-1</t>
    </r>
  </si>
  <si>
    <t>侍猛</t>
  </si>
  <si>
    <t>12</t>
  </si>
  <si>
    <r>
      <t>1-</t>
    </r>
    <r>
      <rPr>
        <sz val="10"/>
        <rFont val="宋体"/>
        <family val="0"/>
      </rPr>
      <t>32-2</t>
    </r>
  </si>
  <si>
    <t>侍树银</t>
  </si>
  <si>
    <t>13</t>
  </si>
  <si>
    <r>
      <t>1-</t>
    </r>
    <r>
      <rPr>
        <sz val="10"/>
        <rFont val="宋体"/>
        <family val="0"/>
      </rPr>
      <t>32-3</t>
    </r>
  </si>
  <si>
    <t>侍媛</t>
  </si>
  <si>
    <t>14</t>
  </si>
  <si>
    <r>
      <t>1-</t>
    </r>
    <r>
      <rPr>
        <sz val="10"/>
        <rFont val="宋体"/>
        <family val="0"/>
      </rPr>
      <t>39</t>
    </r>
  </si>
  <si>
    <t>侍洋</t>
  </si>
  <si>
    <t>15</t>
  </si>
  <si>
    <t>1-54-1</t>
  </si>
  <si>
    <t>许现雪</t>
  </si>
  <si>
    <t>16</t>
  </si>
  <si>
    <t>1-54-2</t>
  </si>
  <si>
    <t>许守龙</t>
  </si>
  <si>
    <t>17</t>
  </si>
  <si>
    <t>1-82-3</t>
  </si>
  <si>
    <t>马月明</t>
  </si>
  <si>
    <t>18</t>
  </si>
  <si>
    <r>
      <t>1</t>
    </r>
    <r>
      <rPr>
        <sz val="9"/>
        <rFont val="宋体"/>
        <family val="0"/>
      </rPr>
      <t>-83</t>
    </r>
  </si>
  <si>
    <t>唐红艳</t>
  </si>
  <si>
    <t>19</t>
  </si>
  <si>
    <t>1-88</t>
  </si>
  <si>
    <t>唐连康</t>
  </si>
  <si>
    <t>20</t>
  </si>
  <si>
    <t>1-102</t>
  </si>
  <si>
    <t>刘军</t>
  </si>
  <si>
    <t>21</t>
  </si>
  <si>
    <t>1-103</t>
  </si>
  <si>
    <t>22</t>
  </si>
  <si>
    <t>2-1</t>
  </si>
  <si>
    <t>唐玉红</t>
  </si>
  <si>
    <t>23</t>
  </si>
  <si>
    <t>2-1-1</t>
  </si>
  <si>
    <t>唐启林</t>
  </si>
  <si>
    <t>24</t>
  </si>
  <si>
    <t>2-4</t>
  </si>
  <si>
    <t>温祥雷</t>
  </si>
  <si>
    <t>25</t>
  </si>
  <si>
    <t>2-4-1</t>
  </si>
  <si>
    <t>温井田</t>
  </si>
  <si>
    <t>26</t>
  </si>
  <si>
    <t>2-5</t>
  </si>
  <si>
    <t>温井花</t>
  </si>
  <si>
    <t>27</t>
  </si>
  <si>
    <t>2-7</t>
  </si>
  <si>
    <t>唐卫东</t>
  </si>
  <si>
    <t>28</t>
  </si>
  <si>
    <t>2-7-1</t>
  </si>
  <si>
    <t>唐帆帆</t>
  </si>
  <si>
    <t>29</t>
  </si>
  <si>
    <t>2-7-2</t>
  </si>
  <si>
    <t>唐海霞</t>
  </si>
  <si>
    <t>30</t>
  </si>
  <si>
    <r>
      <t>2</t>
    </r>
    <r>
      <rPr>
        <sz val="9"/>
        <rFont val="宋体"/>
        <family val="0"/>
      </rPr>
      <t>-8</t>
    </r>
  </si>
  <si>
    <t>唐兵</t>
  </si>
  <si>
    <t>31</t>
  </si>
  <si>
    <t>2-8-1</t>
  </si>
  <si>
    <t>唐园园</t>
  </si>
  <si>
    <t>32</t>
  </si>
  <si>
    <t>2-9-1</t>
  </si>
  <si>
    <t>唐玉春</t>
  </si>
  <si>
    <t>33</t>
  </si>
  <si>
    <t>2-9-2</t>
  </si>
  <si>
    <t>唐梁康</t>
  </si>
  <si>
    <t>34</t>
  </si>
  <si>
    <t>2-10-1</t>
  </si>
  <si>
    <t>唐修殿</t>
  </si>
  <si>
    <t>35</t>
  </si>
  <si>
    <t>2-10-2</t>
  </si>
  <si>
    <t>唐顺康</t>
  </si>
  <si>
    <t>36</t>
  </si>
  <si>
    <t>1-53</t>
  </si>
  <si>
    <t>孙正波</t>
  </si>
  <si>
    <t>37</t>
  </si>
  <si>
    <t>1-75</t>
  </si>
  <si>
    <t>3-12</t>
  </si>
  <si>
    <t>温宇航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</si>
</sst>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5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SheetLayoutView="100" workbookViewId="0" topLeftCell="A1">
      <selection activeCell="H3" sqref="H3"/>
    </sheetView>
  </sheetViews>
  <sheetFormatPr defaultColWidth="9.00390625" defaultRowHeight="20.25" customHeight="1"/>
  <cols>
    <col min="1" max="1" width="9.00390625" style="1" customWidth="1"/>
    <col min="2" max="2" width="10.75390625" style="1" customWidth="1"/>
    <col min="3" max="3" width="11.25390625" style="1" customWidth="1"/>
    <col min="4" max="4" width="7.00390625" style="1" customWidth="1"/>
    <col min="5" max="5" width="12.125" style="2" customWidth="1"/>
    <col min="6" max="6" width="21.75390625" style="2" customWidth="1"/>
  </cols>
  <sheetData>
    <row r="1" spans="1:6" ht="20.25" customHeight="1">
      <c r="A1" s="3" t="s">
        <v>0</v>
      </c>
      <c r="B1" s="4"/>
      <c r="C1" s="4"/>
      <c r="D1" s="4"/>
      <c r="E1" s="5"/>
      <c r="F1" s="5"/>
    </row>
    <row r="2" spans="1:6" ht="20.2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9" t="s">
        <v>5</v>
      </c>
    </row>
    <row r="3" spans="1:6" ht="20.25" customHeight="1">
      <c r="A3" s="10"/>
      <c r="B3" s="10"/>
      <c r="C3" s="10"/>
      <c r="D3" s="11" t="s">
        <v>1</v>
      </c>
      <c r="E3" s="12" t="s">
        <v>6</v>
      </c>
      <c r="F3" s="13"/>
    </row>
    <row r="4" spans="1:6" ht="20.25" customHeight="1">
      <c r="A4" s="11">
        <v>1</v>
      </c>
      <c r="B4" s="11" t="s">
        <v>7</v>
      </c>
      <c r="C4" s="11" t="s">
        <v>8</v>
      </c>
      <c r="D4" s="11" t="s">
        <v>9</v>
      </c>
      <c r="E4" s="12">
        <f>ROUND(2.65*3.35+1.55*0.75+6.1*0.2+11.7*1.05+15.95*6+12.4*12.35,2)</f>
        <v>272.39</v>
      </c>
      <c r="F4" s="12">
        <f>SUM(E4:E6)</f>
        <v>294.03</v>
      </c>
    </row>
    <row r="5" spans="1:6" ht="20.25" customHeight="1">
      <c r="A5" s="11"/>
      <c r="B5" s="11"/>
      <c r="C5" s="11"/>
      <c r="D5" s="11" t="s">
        <v>10</v>
      </c>
      <c r="E5" s="11">
        <f>ROUND(3.4*3.4,2)</f>
        <v>11.56</v>
      </c>
      <c r="F5" s="11"/>
    </row>
    <row r="6" spans="1:6" ht="20.25" customHeight="1">
      <c r="A6" s="11"/>
      <c r="B6" s="11"/>
      <c r="C6" s="11"/>
      <c r="D6" s="11" t="s">
        <v>11</v>
      </c>
      <c r="E6" s="11">
        <f>ROUND(3.25*3.1,2)</f>
        <v>10.08</v>
      </c>
      <c r="F6" s="11"/>
    </row>
    <row r="7" spans="1:6" ht="20.25" customHeight="1">
      <c r="A7" s="11">
        <v>2</v>
      </c>
      <c r="B7" s="11" t="s">
        <v>12</v>
      </c>
      <c r="C7" s="11" t="s">
        <v>13</v>
      </c>
      <c r="D7" s="11" t="s">
        <v>9</v>
      </c>
      <c r="E7" s="12">
        <f>ROUND(8.6*15.95-8.35*0.1-2.65*0.6,2)</f>
        <v>134.75</v>
      </c>
      <c r="F7" s="12">
        <f>SUM(E7:E8)</f>
        <v>175.22</v>
      </c>
    </row>
    <row r="8" spans="1:6" ht="20.25" customHeight="1">
      <c r="A8" s="11"/>
      <c r="B8" s="11"/>
      <c r="C8" s="11"/>
      <c r="D8" s="11" t="s">
        <v>10</v>
      </c>
      <c r="E8" s="11">
        <f>ROUND(13.15*3.8-1.05*9.05,2)</f>
        <v>40.47</v>
      </c>
      <c r="F8" s="11"/>
    </row>
    <row r="9" spans="1:6" ht="20.25" customHeight="1">
      <c r="A9" s="11">
        <v>3</v>
      </c>
      <c r="B9" s="11" t="s">
        <v>14</v>
      </c>
      <c r="C9" s="11" t="s">
        <v>15</v>
      </c>
      <c r="D9" s="11" t="s">
        <v>9</v>
      </c>
      <c r="E9" s="12">
        <f>ROUND(16.5*8.05,2)</f>
        <v>132.83</v>
      </c>
      <c r="F9" s="12">
        <f>SUM(E9)</f>
        <v>132.83</v>
      </c>
    </row>
    <row r="10" spans="1:6" ht="20.25" customHeight="1">
      <c r="A10" s="11" t="s">
        <v>16</v>
      </c>
      <c r="B10" s="11" t="s">
        <v>17</v>
      </c>
      <c r="C10" s="11" t="s">
        <v>18</v>
      </c>
      <c r="D10" s="11" t="s">
        <v>9</v>
      </c>
      <c r="E10" s="12">
        <f>ROUND(11.55*8.05*2,2)</f>
        <v>185.96</v>
      </c>
      <c r="F10" s="12">
        <f>SUM(E10)</f>
        <v>185.96</v>
      </c>
    </row>
    <row r="11" spans="1:6" ht="20.25" customHeight="1">
      <c r="A11" s="11" t="s">
        <v>19</v>
      </c>
      <c r="B11" s="11" t="s">
        <v>20</v>
      </c>
      <c r="C11" s="11" t="s">
        <v>21</v>
      </c>
      <c r="D11" s="11" t="s">
        <v>9</v>
      </c>
      <c r="E11" s="12">
        <f>ROUND(12.15*10.85+1.4*4.4+2.5,2)</f>
        <v>140.49</v>
      </c>
      <c r="F11" s="12">
        <f>SUM(E11:E12)</f>
        <v>205.05</v>
      </c>
    </row>
    <row r="12" spans="1:6" ht="20.25" customHeight="1">
      <c r="A12" s="11"/>
      <c r="B12" s="11"/>
      <c r="C12" s="11"/>
      <c r="D12" s="11" t="s">
        <v>10</v>
      </c>
      <c r="E12" s="12">
        <f>ROUND(10.85*5.95,2)</f>
        <v>64.56</v>
      </c>
      <c r="F12" s="12"/>
    </row>
    <row r="13" spans="1:6" ht="20.25" customHeight="1">
      <c r="A13" s="11" t="s">
        <v>22</v>
      </c>
      <c r="B13" s="11" t="s">
        <v>23</v>
      </c>
      <c r="C13" s="11" t="s">
        <v>24</v>
      </c>
      <c r="D13" s="11" t="s">
        <v>9</v>
      </c>
      <c r="E13" s="12">
        <f>ROUND((12.15*10.85+1.4*4.4+2.5)*2,2)</f>
        <v>280.98</v>
      </c>
      <c r="F13" s="12">
        <f>SUM(E13)</f>
        <v>280.98</v>
      </c>
    </row>
    <row r="14" spans="1:6" ht="20.25" customHeight="1">
      <c r="A14" s="11" t="s">
        <v>25</v>
      </c>
      <c r="B14" s="11" t="s">
        <v>26</v>
      </c>
      <c r="C14" s="11" t="s">
        <v>27</v>
      </c>
      <c r="D14" s="11" t="s">
        <v>9</v>
      </c>
      <c r="E14" s="12">
        <f>ROUND(8.4*9.55*2+1.55*4.35*2+1.55*4.05*2+5.15*1.1*2+8.4*9.5,2)</f>
        <v>277.61</v>
      </c>
      <c r="F14" s="12">
        <f>SUM(E14:E16)</f>
        <v>344.83</v>
      </c>
    </row>
    <row r="15" spans="1:6" ht="20.25" customHeight="1">
      <c r="A15" s="11"/>
      <c r="B15" s="11"/>
      <c r="C15" s="11"/>
      <c r="D15" s="11" t="s">
        <v>10</v>
      </c>
      <c r="E15" s="12">
        <f>ROUND(2.35*9.55*2,2)</f>
        <v>44.89</v>
      </c>
      <c r="F15" s="12"/>
    </row>
    <row r="16" spans="1:6" ht="20.25" customHeight="1">
      <c r="A16" s="11"/>
      <c r="B16" s="11"/>
      <c r="C16" s="11"/>
      <c r="D16" s="11" t="s">
        <v>11</v>
      </c>
      <c r="E16" s="12">
        <f>ROUND(2.35*9.5,2)</f>
        <v>22.33</v>
      </c>
      <c r="F16" s="12"/>
    </row>
    <row r="17" spans="1:6" ht="20.25" customHeight="1">
      <c r="A17" s="11" t="s">
        <v>28</v>
      </c>
      <c r="B17" s="11" t="s">
        <v>29</v>
      </c>
      <c r="C17" s="11" t="s">
        <v>30</v>
      </c>
      <c r="D17" s="11" t="s">
        <v>9</v>
      </c>
      <c r="E17" s="12">
        <f>ROUND(10.95*5,2)</f>
        <v>54.75</v>
      </c>
      <c r="F17" s="12">
        <f>SUM(E17:E18)</f>
        <v>107.22</v>
      </c>
    </row>
    <row r="18" spans="1:6" ht="20.25" customHeight="1">
      <c r="A18" s="11"/>
      <c r="B18" s="11"/>
      <c r="C18" s="11"/>
      <c r="D18" s="11" t="s">
        <v>10</v>
      </c>
      <c r="E18" s="12">
        <f>ROUND(10.6*4.95,2)</f>
        <v>52.47</v>
      </c>
      <c r="F18" s="12"/>
    </row>
    <row r="19" spans="1:6" ht="20.25" customHeight="1">
      <c r="A19" s="11" t="s">
        <v>31</v>
      </c>
      <c r="B19" s="11" t="s">
        <v>32</v>
      </c>
      <c r="C19" s="11" t="s">
        <v>33</v>
      </c>
      <c r="D19" s="11" t="s">
        <v>9</v>
      </c>
      <c r="E19" s="12">
        <f>ROUND(8.75*9.55*2+1.55*4.5*2+1.55*4.25*2+5.5*1.1*2+8.75*9.5,2)</f>
        <v>289.48</v>
      </c>
      <c r="F19" s="12">
        <f>SUM(E19)</f>
        <v>289.48</v>
      </c>
    </row>
    <row r="20" spans="1:6" ht="20.25" customHeight="1">
      <c r="A20" s="11" t="s">
        <v>34</v>
      </c>
      <c r="B20" s="11" t="s">
        <v>35</v>
      </c>
      <c r="C20" s="11" t="s">
        <v>36</v>
      </c>
      <c r="D20" s="11" t="s">
        <v>9</v>
      </c>
      <c r="E20" s="12">
        <f>ROUND(10.95*5.6,2)</f>
        <v>61.32</v>
      </c>
      <c r="F20" s="12">
        <f>SUM(E20:E21)</f>
        <v>114.32</v>
      </c>
    </row>
    <row r="21" spans="1:6" ht="20.25" customHeight="1">
      <c r="A21" s="11"/>
      <c r="B21" s="11"/>
      <c r="C21" s="11"/>
      <c r="D21" s="11" t="s">
        <v>10</v>
      </c>
      <c r="E21" s="12">
        <f>ROUND(10.6*5,2)</f>
        <v>53</v>
      </c>
      <c r="F21" s="12"/>
    </row>
    <row r="22" spans="1:6" ht="20.25" customHeight="1">
      <c r="A22" s="11" t="s">
        <v>37</v>
      </c>
      <c r="B22" s="11" t="s">
        <v>38</v>
      </c>
      <c r="C22" s="11" t="s">
        <v>39</v>
      </c>
      <c r="D22" s="11" t="s">
        <v>9</v>
      </c>
      <c r="E22" s="12">
        <f>ROUND(12.25*9.35*2+2.55*5.15*2,2)</f>
        <v>255.34</v>
      </c>
      <c r="F22" s="12">
        <f>SUM(E22)</f>
        <v>255.34</v>
      </c>
    </row>
    <row r="23" spans="1:6" ht="20.25" customHeight="1">
      <c r="A23" s="11" t="s">
        <v>40</v>
      </c>
      <c r="B23" s="11" t="s">
        <v>41</v>
      </c>
      <c r="C23" s="11" t="s">
        <v>42</v>
      </c>
      <c r="D23" s="11" t="s">
        <v>9</v>
      </c>
      <c r="E23" s="12">
        <f>ROUND(4.25*10.35,2)</f>
        <v>43.99</v>
      </c>
      <c r="F23" s="12">
        <f>SUM(E23:E24)</f>
        <v>114.46000000000001</v>
      </c>
    </row>
    <row r="24" spans="1:6" ht="20.25" customHeight="1">
      <c r="A24" s="11"/>
      <c r="B24" s="11"/>
      <c r="C24" s="11"/>
      <c r="D24" s="11" t="s">
        <v>10</v>
      </c>
      <c r="E24" s="12">
        <f>ROUND(12.15*5.8,2)</f>
        <v>70.47</v>
      </c>
      <c r="F24" s="12"/>
    </row>
    <row r="25" spans="1:6" ht="20.25" customHeight="1">
      <c r="A25" s="11" t="s">
        <v>43</v>
      </c>
      <c r="B25" s="11" t="s">
        <v>44</v>
      </c>
      <c r="C25" s="11" t="s">
        <v>45</v>
      </c>
      <c r="D25" s="11" t="s">
        <v>9</v>
      </c>
      <c r="E25" s="12">
        <f>ROUND(8.95*2.65,2)</f>
        <v>23.72</v>
      </c>
      <c r="F25" s="12">
        <f>SUM(E25:E27)</f>
        <v>64.83</v>
      </c>
    </row>
    <row r="26" spans="1:6" ht="20.25" customHeight="1">
      <c r="A26" s="11"/>
      <c r="B26" s="11"/>
      <c r="C26" s="11"/>
      <c r="D26" s="11" t="s">
        <v>10</v>
      </c>
      <c r="E26" s="12">
        <f>ROUND(4.05*7.8+1.05*7.8,2)</f>
        <v>39.78</v>
      </c>
      <c r="F26" s="12"/>
    </row>
    <row r="27" spans="1:6" ht="20.25" customHeight="1">
      <c r="A27" s="11"/>
      <c r="B27" s="11"/>
      <c r="C27" s="11"/>
      <c r="D27" s="11" t="s">
        <v>16</v>
      </c>
      <c r="E27" s="12">
        <f>ROUND(2.65*0.5,2)</f>
        <v>1.33</v>
      </c>
      <c r="F27" s="12"/>
    </row>
    <row r="28" spans="1:6" ht="20.25" customHeight="1">
      <c r="A28" s="11" t="s">
        <v>46</v>
      </c>
      <c r="B28" s="11" t="s">
        <v>47</v>
      </c>
      <c r="C28" s="11" t="s">
        <v>48</v>
      </c>
      <c r="D28" s="11" t="s">
        <v>9</v>
      </c>
      <c r="E28" s="12">
        <f>ROUND(12.15*6.05,2)</f>
        <v>73.51</v>
      </c>
      <c r="F28" s="12">
        <f>SUM(E28:E29)</f>
        <v>113.15</v>
      </c>
    </row>
    <row r="29" spans="1:6" ht="20.25" customHeight="1">
      <c r="A29" s="11"/>
      <c r="B29" s="11"/>
      <c r="C29" s="11"/>
      <c r="D29" s="11" t="s">
        <v>10</v>
      </c>
      <c r="E29" s="12">
        <f>ROUND(5.05*7.85,2)</f>
        <v>39.64</v>
      </c>
      <c r="F29" s="12"/>
    </row>
    <row r="30" spans="1:6" ht="20.25" customHeight="1">
      <c r="A30" s="11" t="s">
        <v>49</v>
      </c>
      <c r="B30" s="11" t="s">
        <v>50</v>
      </c>
      <c r="C30" s="11" t="s">
        <v>51</v>
      </c>
      <c r="D30" s="11" t="s">
        <v>9</v>
      </c>
      <c r="E30" s="12">
        <f>ROUND(13.05*8.7*2-2.65*4.55,2)</f>
        <v>215.01</v>
      </c>
      <c r="F30" s="12">
        <f>SUM(E30)</f>
        <v>215.01</v>
      </c>
    </row>
    <row r="31" spans="1:6" ht="20.25" customHeight="1">
      <c r="A31" s="11" t="s">
        <v>52</v>
      </c>
      <c r="B31" s="11" t="s">
        <v>53</v>
      </c>
      <c r="C31" s="11" t="s">
        <v>54</v>
      </c>
      <c r="D31" s="11" t="s">
        <v>9</v>
      </c>
      <c r="E31" s="12">
        <f>ROUND(8.65*5.45,2)</f>
        <v>47.14</v>
      </c>
      <c r="F31" s="12">
        <f>SUM(E31:E32)</f>
        <v>96.75</v>
      </c>
    </row>
    <row r="32" spans="1:6" ht="20.25" customHeight="1">
      <c r="A32" s="11"/>
      <c r="B32" s="11"/>
      <c r="C32" s="11"/>
      <c r="D32" s="11" t="s">
        <v>10</v>
      </c>
      <c r="E32" s="12">
        <f>ROUND(8.2*6.05,2)</f>
        <v>49.61</v>
      </c>
      <c r="F32" s="12"/>
    </row>
    <row r="33" spans="1:6" ht="20.25" customHeight="1">
      <c r="A33" s="11" t="s">
        <v>55</v>
      </c>
      <c r="B33" s="11" t="s">
        <v>56</v>
      </c>
      <c r="C33" s="11" t="s">
        <v>57</v>
      </c>
      <c r="D33" s="11" t="s">
        <v>9</v>
      </c>
      <c r="E33" s="12">
        <f>ROUND(8.75*4,2)</f>
        <v>35</v>
      </c>
      <c r="F33" s="12">
        <f>SUM(E33)</f>
        <v>35</v>
      </c>
    </row>
    <row r="34" spans="1:6" ht="20.25" customHeight="1">
      <c r="A34" s="11" t="s">
        <v>58</v>
      </c>
      <c r="B34" s="11" t="s">
        <v>59</v>
      </c>
      <c r="C34" s="11" t="s">
        <v>60</v>
      </c>
      <c r="D34" s="11" t="s">
        <v>9</v>
      </c>
      <c r="E34" s="12">
        <f>ROUND(13.45*8.6,2)</f>
        <v>115.67</v>
      </c>
      <c r="F34" s="12">
        <f>SUM(E34:E38)</f>
        <v>275.33</v>
      </c>
    </row>
    <row r="35" spans="1:6" ht="20.25" customHeight="1">
      <c r="A35" s="11"/>
      <c r="B35" s="11"/>
      <c r="C35" s="11"/>
      <c r="D35" s="11" t="s">
        <v>10</v>
      </c>
      <c r="E35" s="12">
        <f>ROUND(13.75*10.15-5.75*6.8+0.7*4,2)</f>
        <v>103.26</v>
      </c>
      <c r="F35" s="12"/>
    </row>
    <row r="36" spans="1:6" ht="20.25" customHeight="1">
      <c r="A36" s="11"/>
      <c r="B36" s="11"/>
      <c r="C36" s="11"/>
      <c r="D36" s="11" t="s">
        <v>11</v>
      </c>
      <c r="E36" s="12">
        <f>ROUND(5.75*6.8,2)</f>
        <v>39.1</v>
      </c>
      <c r="F36" s="12"/>
    </row>
    <row r="37" spans="1:6" ht="20.25" customHeight="1">
      <c r="A37" s="11"/>
      <c r="B37" s="11"/>
      <c r="C37" s="11"/>
      <c r="D37" s="11" t="s">
        <v>16</v>
      </c>
      <c r="E37" s="12">
        <v>8.65</v>
      </c>
      <c r="F37" s="12"/>
    </row>
    <row r="38" spans="1:6" ht="20.25" customHeight="1">
      <c r="A38" s="11"/>
      <c r="B38" s="11"/>
      <c r="C38" s="11"/>
      <c r="D38" s="11" t="s">
        <v>19</v>
      </c>
      <c r="E38" s="12">
        <v>8.65</v>
      </c>
      <c r="F38" s="12"/>
    </row>
    <row r="39" spans="1:6" ht="20.25" customHeight="1">
      <c r="A39" s="11" t="s">
        <v>61</v>
      </c>
      <c r="B39" s="11" t="s">
        <v>62</v>
      </c>
      <c r="C39" s="11" t="s">
        <v>63</v>
      </c>
      <c r="D39" s="11" t="s">
        <v>9</v>
      </c>
      <c r="E39" s="12">
        <f>ROUND(13.5*9.75*2-3.7*1.15*2+3.5*1.15*2,2)</f>
        <v>262.79</v>
      </c>
      <c r="F39" s="12">
        <f>SUM(E39)</f>
        <v>262.79</v>
      </c>
    </row>
    <row r="40" spans="1:6" ht="20.25" customHeight="1">
      <c r="A40" s="11" t="s">
        <v>64</v>
      </c>
      <c r="B40" s="11" t="s">
        <v>65</v>
      </c>
      <c r="C40" s="11" t="s">
        <v>66</v>
      </c>
      <c r="D40" s="11" t="s">
        <v>9</v>
      </c>
      <c r="E40" s="12">
        <f>ROUND(11.3*4.1,2)</f>
        <v>46.33</v>
      </c>
      <c r="F40" s="12">
        <f>SUM(E40)</f>
        <v>46.33</v>
      </c>
    </row>
    <row r="41" spans="1:6" ht="20.25" customHeight="1">
      <c r="A41" s="11" t="s">
        <v>67</v>
      </c>
      <c r="B41" s="11" t="s">
        <v>68</v>
      </c>
      <c r="C41" s="11" t="s">
        <v>60</v>
      </c>
      <c r="D41" s="11" t="s">
        <v>9</v>
      </c>
      <c r="E41" s="12">
        <f>ROUND(13.5*9.75-3.7*1.15+3.5*1.15,2)</f>
        <v>131.4</v>
      </c>
      <c r="F41" s="12">
        <f>SUM(E41)</f>
        <v>131.4</v>
      </c>
    </row>
    <row r="42" spans="1:6" ht="20.25" customHeight="1">
      <c r="A42" s="11" t="s">
        <v>69</v>
      </c>
      <c r="B42" s="11" t="s">
        <v>70</v>
      </c>
      <c r="C42" s="11" t="s">
        <v>71</v>
      </c>
      <c r="D42" s="11" t="s">
        <v>9</v>
      </c>
      <c r="E42" s="12">
        <f>ROUND(8.1*9.9,2)</f>
        <v>80.19</v>
      </c>
      <c r="F42" s="12">
        <f>SUM(E42)</f>
        <v>80.19</v>
      </c>
    </row>
    <row r="43" spans="1:6" ht="20.25" customHeight="1">
      <c r="A43" s="11" t="s">
        <v>72</v>
      </c>
      <c r="B43" s="11" t="s">
        <v>73</v>
      </c>
      <c r="C43" s="11" t="s">
        <v>74</v>
      </c>
      <c r="D43" s="11" t="s">
        <v>9</v>
      </c>
      <c r="E43" s="12">
        <f>ROUND(7.05*(4.25+1.35),2)</f>
        <v>39.48</v>
      </c>
      <c r="F43" s="12">
        <f>SUM(E43:E46)</f>
        <v>178.26999999999998</v>
      </c>
    </row>
    <row r="44" spans="1:6" ht="20.25" customHeight="1">
      <c r="A44" s="11"/>
      <c r="B44" s="11"/>
      <c r="C44" s="11"/>
      <c r="D44" s="11" t="s">
        <v>10</v>
      </c>
      <c r="E44" s="12">
        <f>ROUND(10.95*3.85,2)</f>
        <v>42.16</v>
      </c>
      <c r="F44" s="12"/>
    </row>
    <row r="45" spans="1:6" ht="20.25" customHeight="1">
      <c r="A45" s="11"/>
      <c r="B45" s="11"/>
      <c r="C45" s="11"/>
      <c r="D45" s="11" t="s">
        <v>11</v>
      </c>
      <c r="E45" s="12">
        <f>ROUND(3.85*7.4,2)</f>
        <v>28.49</v>
      </c>
      <c r="F45" s="12"/>
    </row>
    <row r="46" spans="1:6" ht="20.25" customHeight="1">
      <c r="A46" s="11"/>
      <c r="B46" s="11"/>
      <c r="C46" s="11"/>
      <c r="D46" s="11" t="s">
        <v>16</v>
      </c>
      <c r="E46" s="12">
        <f>ROUND(5.75*11.85,2)</f>
        <v>68.14</v>
      </c>
      <c r="F46" s="12"/>
    </row>
    <row r="47" spans="1:6" ht="20.25" customHeight="1">
      <c r="A47" s="11" t="s">
        <v>75</v>
      </c>
      <c r="B47" s="11" t="s">
        <v>76</v>
      </c>
      <c r="C47" s="11" t="s">
        <v>77</v>
      </c>
      <c r="D47" s="11" t="s">
        <v>9</v>
      </c>
      <c r="E47" s="12">
        <f>ROUND(8.65*18.75,2)</f>
        <v>162.19</v>
      </c>
      <c r="F47" s="12">
        <f>SUM(E47:E49)</f>
        <v>318.76</v>
      </c>
    </row>
    <row r="48" spans="1:6" ht="20.25" customHeight="1">
      <c r="A48" s="11"/>
      <c r="B48" s="11"/>
      <c r="C48" s="11"/>
      <c r="D48" s="11" t="s">
        <v>10</v>
      </c>
      <c r="E48" s="12">
        <f>ROUND(8.65*13.15,2)</f>
        <v>113.75</v>
      </c>
      <c r="F48" s="12"/>
    </row>
    <row r="49" spans="1:6" ht="20.25" customHeight="1">
      <c r="A49" s="11"/>
      <c r="B49" s="11"/>
      <c r="C49" s="11"/>
      <c r="D49" s="11" t="s">
        <v>11</v>
      </c>
      <c r="E49" s="12">
        <f>ROUND(4.95*8.65,2)</f>
        <v>42.82</v>
      </c>
      <c r="F49" s="12"/>
    </row>
    <row r="50" spans="1:6" ht="20.25" customHeight="1">
      <c r="A50" s="11" t="s">
        <v>78</v>
      </c>
      <c r="B50" s="11" t="s">
        <v>79</v>
      </c>
      <c r="C50" s="11" t="s">
        <v>80</v>
      </c>
      <c r="D50" s="11" t="s">
        <v>9</v>
      </c>
      <c r="E50" s="12">
        <f>ROUND(8.65*13.15,2)</f>
        <v>113.75</v>
      </c>
      <c r="F50" s="12">
        <f>SUM(E50:E51)</f>
        <v>135.53</v>
      </c>
    </row>
    <row r="51" spans="1:6" ht="20.25" customHeight="1">
      <c r="A51" s="11"/>
      <c r="B51" s="11"/>
      <c r="C51" s="11"/>
      <c r="D51" s="11" t="s">
        <v>11</v>
      </c>
      <c r="E51" s="12">
        <f>ROUND(4.4*4.95,2)</f>
        <v>21.78</v>
      </c>
      <c r="F51" s="12"/>
    </row>
    <row r="52" spans="1:6" ht="20.25" customHeight="1">
      <c r="A52" s="11" t="s">
        <v>81</v>
      </c>
      <c r="B52" s="11" t="s">
        <v>82</v>
      </c>
      <c r="C52" s="11" t="s">
        <v>83</v>
      </c>
      <c r="D52" s="11" t="s">
        <v>9</v>
      </c>
      <c r="E52" s="12">
        <f>ROUND(8.45*13.15*2,2)</f>
        <v>222.24</v>
      </c>
      <c r="F52" s="12">
        <f>SUM(E52:E53)</f>
        <v>264.07</v>
      </c>
    </row>
    <row r="53" spans="1:6" ht="20.25" customHeight="1">
      <c r="A53" s="11"/>
      <c r="B53" s="11"/>
      <c r="C53" s="11"/>
      <c r="D53" s="11" t="s">
        <v>10</v>
      </c>
      <c r="E53" s="12">
        <f>ROUND(8.45*4.95,2)</f>
        <v>41.83</v>
      </c>
      <c r="F53" s="12"/>
    </row>
    <row r="54" spans="1:6" ht="20.25" customHeight="1">
      <c r="A54" s="11" t="s">
        <v>84</v>
      </c>
      <c r="B54" s="11" t="s">
        <v>85</v>
      </c>
      <c r="C54" s="11" t="s">
        <v>86</v>
      </c>
      <c r="D54" s="11" t="s">
        <v>9</v>
      </c>
      <c r="E54" s="12">
        <f>ROUND(4.4*11.95*2,2)</f>
        <v>105.16</v>
      </c>
      <c r="F54" s="12">
        <f>SUM(E54:E56)</f>
        <v>265.12</v>
      </c>
    </row>
    <row r="55" spans="1:6" ht="20.25" customHeight="1">
      <c r="A55" s="11"/>
      <c r="B55" s="11"/>
      <c r="C55" s="11"/>
      <c r="D55" s="11" t="s">
        <v>10</v>
      </c>
      <c r="E55" s="12">
        <f>ROUND(4.35*14.25-2.5*1.85,2)</f>
        <v>57.36</v>
      </c>
      <c r="F55" s="12"/>
    </row>
    <row r="56" spans="1:6" ht="20.25" customHeight="1">
      <c r="A56" s="11"/>
      <c r="B56" s="11"/>
      <c r="C56" s="11"/>
      <c r="D56" s="11" t="s">
        <v>11</v>
      </c>
      <c r="E56" s="12">
        <f>ROUND(7.2*14.25,2)</f>
        <v>102.6</v>
      </c>
      <c r="F56" s="12"/>
    </row>
    <row r="57" spans="1:6" ht="20.25" customHeight="1">
      <c r="A57" s="11" t="s">
        <v>87</v>
      </c>
      <c r="B57" s="11" t="s">
        <v>88</v>
      </c>
      <c r="C57" s="11" t="s">
        <v>89</v>
      </c>
      <c r="D57" s="11" t="s">
        <v>9</v>
      </c>
      <c r="E57" s="12">
        <f>ROUND(3.8*10.5*2,2)</f>
        <v>79.8</v>
      </c>
      <c r="F57" s="12">
        <f>SUM(E57:E58)</f>
        <v>265.12</v>
      </c>
    </row>
    <row r="58" spans="1:6" ht="20.25" customHeight="1">
      <c r="A58" s="11"/>
      <c r="B58" s="11"/>
      <c r="C58" s="11"/>
      <c r="D58" s="11" t="s">
        <v>10</v>
      </c>
      <c r="E58" s="12">
        <f>ROUND(11.3*8.2*2,2)</f>
        <v>185.32</v>
      </c>
      <c r="F58" s="12"/>
    </row>
    <row r="59" spans="1:6" ht="20.25" customHeight="1">
      <c r="A59" s="11" t="s">
        <v>90</v>
      </c>
      <c r="B59" s="11" t="s">
        <v>91</v>
      </c>
      <c r="C59" s="11" t="s">
        <v>92</v>
      </c>
      <c r="D59" s="11" t="s">
        <v>9</v>
      </c>
      <c r="E59" s="12">
        <f>ROUND(3.8*9.15,2)</f>
        <v>34.77</v>
      </c>
      <c r="F59" s="12">
        <f>SUM(E59:E60)</f>
        <v>138.17000000000002</v>
      </c>
    </row>
    <row r="60" spans="1:6" ht="20.25" customHeight="1">
      <c r="A60" s="11"/>
      <c r="B60" s="11"/>
      <c r="C60" s="11"/>
      <c r="D60" s="11" t="s">
        <v>10</v>
      </c>
      <c r="E60" s="12">
        <f>ROUND(11.3*9.15,2)</f>
        <v>103.4</v>
      </c>
      <c r="F60" s="12"/>
    </row>
    <row r="61" spans="1:6" ht="20.25" customHeight="1">
      <c r="A61" s="11" t="s">
        <v>93</v>
      </c>
      <c r="B61" s="11" t="s">
        <v>94</v>
      </c>
      <c r="C61" s="11" t="s">
        <v>95</v>
      </c>
      <c r="D61" s="11" t="s">
        <v>9</v>
      </c>
      <c r="E61" s="12">
        <f>ROUND(5.35*11.85*2,2)</f>
        <v>126.8</v>
      </c>
      <c r="F61" s="12">
        <f>SUM(E61:E63)</f>
        <v>230.59</v>
      </c>
    </row>
    <row r="62" spans="1:6" ht="20.25" customHeight="1">
      <c r="A62" s="11"/>
      <c r="B62" s="11"/>
      <c r="C62" s="11"/>
      <c r="D62" s="11" t="s">
        <v>10</v>
      </c>
      <c r="E62" s="12">
        <f>ROUND(14.15*4.15+0.6*0.2-4.15*0.7,2)</f>
        <v>55.94</v>
      </c>
      <c r="F62" s="12"/>
    </row>
    <row r="63" spans="1:6" ht="20.25" customHeight="1">
      <c r="A63" s="11"/>
      <c r="B63" s="11"/>
      <c r="C63" s="11"/>
      <c r="D63" s="11" t="s">
        <v>11</v>
      </c>
      <c r="E63" s="12">
        <f>ROUND(11.5*4.15+0.6*0.2,2)</f>
        <v>47.85</v>
      </c>
      <c r="F63" s="12"/>
    </row>
    <row r="64" spans="1:6" ht="20.25" customHeight="1">
      <c r="A64" s="11" t="s">
        <v>96</v>
      </c>
      <c r="B64" s="11" t="s">
        <v>97</v>
      </c>
      <c r="C64" s="11" t="s">
        <v>98</v>
      </c>
      <c r="D64" s="11" t="s">
        <v>9</v>
      </c>
      <c r="E64" s="12">
        <f>ROUND(8.1*8.2,2)</f>
        <v>66.42</v>
      </c>
      <c r="F64" s="12">
        <f>SUM(E64:E66)</f>
        <v>200.94</v>
      </c>
    </row>
    <row r="65" spans="1:6" ht="20.25" customHeight="1">
      <c r="A65" s="11"/>
      <c r="B65" s="11"/>
      <c r="C65" s="11"/>
      <c r="D65" s="11" t="s">
        <v>10</v>
      </c>
      <c r="E65" s="12">
        <f>ROUND(10.4*8.15,2)</f>
        <v>84.76</v>
      </c>
      <c r="F65" s="12"/>
    </row>
    <row r="66" spans="1:6" ht="20.25" customHeight="1">
      <c r="A66" s="11"/>
      <c r="B66" s="11"/>
      <c r="C66" s="11"/>
      <c r="D66" s="11" t="s">
        <v>11</v>
      </c>
      <c r="E66" s="12">
        <f>ROUND(2.7*16.8+8.8*0.5,2)</f>
        <v>49.76</v>
      </c>
      <c r="F66" s="12"/>
    </row>
    <row r="67" spans="1:6" ht="20.25" customHeight="1">
      <c r="A67" s="11" t="s">
        <v>99</v>
      </c>
      <c r="B67" s="11" t="s">
        <v>100</v>
      </c>
      <c r="C67" s="11" t="s">
        <v>101</v>
      </c>
      <c r="D67" s="11" t="s">
        <v>9</v>
      </c>
      <c r="E67" s="12">
        <f>ROUND(8.25*8.15,2)</f>
        <v>67.24</v>
      </c>
      <c r="F67" s="12">
        <f>SUM(E67:E70)</f>
        <v>199.17999999999998</v>
      </c>
    </row>
    <row r="68" spans="1:6" ht="20.25" customHeight="1">
      <c r="A68" s="11"/>
      <c r="B68" s="11"/>
      <c r="C68" s="11"/>
      <c r="D68" s="11" t="s">
        <v>10</v>
      </c>
      <c r="E68" s="12">
        <f>ROUND(8.25*10.35,2)</f>
        <v>85.39</v>
      </c>
      <c r="F68" s="12"/>
    </row>
    <row r="69" spans="1:6" ht="20.25" customHeight="1">
      <c r="A69" s="11"/>
      <c r="B69" s="11"/>
      <c r="C69" s="11"/>
      <c r="D69" s="11" t="s">
        <v>11</v>
      </c>
      <c r="E69" s="12">
        <f>ROUND(1.95*1.6+1.8*6.8+1.45*0.75,2)</f>
        <v>16.45</v>
      </c>
      <c r="F69" s="12"/>
    </row>
    <row r="70" spans="1:6" ht="20.25" customHeight="1">
      <c r="A70" s="11"/>
      <c r="B70" s="11"/>
      <c r="C70" s="11"/>
      <c r="D70" s="11" t="s">
        <v>16</v>
      </c>
      <c r="E70" s="12">
        <f>ROUND(1.75*17.2,2)</f>
        <v>30.1</v>
      </c>
      <c r="F70" s="12"/>
    </row>
    <row r="71" spans="1:6" ht="20.25" customHeight="1">
      <c r="A71" s="11" t="s">
        <v>102</v>
      </c>
      <c r="B71" s="11" t="s">
        <v>103</v>
      </c>
      <c r="C71" s="11" t="s">
        <v>104</v>
      </c>
      <c r="D71" s="11" t="s">
        <v>9</v>
      </c>
      <c r="E71" s="12">
        <f>ROUND(5.7*11.85*2,2)</f>
        <v>135.09</v>
      </c>
      <c r="F71" s="12">
        <f>SUM(E71:E73)</f>
        <v>238.88</v>
      </c>
    </row>
    <row r="72" spans="1:6" ht="20.25" customHeight="1">
      <c r="A72" s="11"/>
      <c r="B72" s="11"/>
      <c r="C72" s="11"/>
      <c r="D72" s="11" t="s">
        <v>10</v>
      </c>
      <c r="E72" s="12">
        <f>ROUND(4.15*14.15+0.6*0.2-0.7*4.15,2)</f>
        <v>55.94</v>
      </c>
      <c r="F72" s="12"/>
    </row>
    <row r="73" spans="1:6" ht="20.25" customHeight="1">
      <c r="A73" s="11"/>
      <c r="B73" s="11"/>
      <c r="C73" s="11"/>
      <c r="D73" s="11" t="s">
        <v>11</v>
      </c>
      <c r="E73" s="12">
        <f>ROUND(4.15*11.5+0.6*0.2,2)</f>
        <v>47.85</v>
      </c>
      <c r="F73" s="12"/>
    </row>
    <row r="74" spans="1:6" ht="20.25" customHeight="1">
      <c r="A74" s="11" t="s">
        <v>105</v>
      </c>
      <c r="B74" s="11" t="s">
        <v>106</v>
      </c>
      <c r="C74" s="11" t="s">
        <v>107</v>
      </c>
      <c r="D74" s="11" t="s">
        <v>9</v>
      </c>
      <c r="E74" s="12">
        <f>ROUND((8.25+1.4)*8.1*2,2)</f>
        <v>156.33</v>
      </c>
      <c r="F74" s="12">
        <f>SUM(E74:E78)</f>
        <v>312.52</v>
      </c>
    </row>
    <row r="75" spans="1:6" ht="20.25" customHeight="1">
      <c r="A75" s="11"/>
      <c r="B75" s="11"/>
      <c r="C75" s="11"/>
      <c r="D75" s="11" t="s">
        <v>10</v>
      </c>
      <c r="E75" s="12">
        <f>ROUND(8.25*4.05,2)</f>
        <v>33.41</v>
      </c>
      <c r="F75" s="12"/>
    </row>
    <row r="76" spans="1:6" ht="20.25" customHeight="1">
      <c r="A76" s="11"/>
      <c r="B76" s="11"/>
      <c r="C76" s="11"/>
      <c r="D76" s="11" t="s">
        <v>11</v>
      </c>
      <c r="E76" s="12">
        <f>ROUND(5.05*8.25,2)</f>
        <v>41.66</v>
      </c>
      <c r="F76" s="12"/>
    </row>
    <row r="77" spans="1:6" ht="20.25" customHeight="1">
      <c r="A77" s="11"/>
      <c r="B77" s="11"/>
      <c r="C77" s="11"/>
      <c r="D77" s="11" t="s">
        <v>16</v>
      </c>
      <c r="E77" s="12">
        <f>ROUND(4.65*10.2,2)</f>
        <v>47.43</v>
      </c>
      <c r="F77" s="12"/>
    </row>
    <row r="78" spans="1:6" ht="20.25" customHeight="1">
      <c r="A78" s="11"/>
      <c r="B78" s="11"/>
      <c r="C78" s="11"/>
      <c r="D78" s="11" t="s">
        <v>19</v>
      </c>
      <c r="E78" s="12">
        <f>ROUND(1.75*19.25,2)</f>
        <v>33.69</v>
      </c>
      <c r="F78" s="12"/>
    </row>
    <row r="79" spans="1:6" ht="20.25" customHeight="1">
      <c r="A79" s="11" t="s">
        <v>108</v>
      </c>
      <c r="B79" s="11" t="s">
        <v>109</v>
      </c>
      <c r="C79" s="11" t="s">
        <v>110</v>
      </c>
      <c r="D79" s="11" t="s">
        <v>9</v>
      </c>
      <c r="E79" s="12">
        <f>ROUND((6.85+1.25)*8.15*2+4.2*1*2+4.9*2*0.5+0.2*0.95*0.5,2)</f>
        <v>145.43</v>
      </c>
      <c r="F79" s="12">
        <f>SUM(E79:E82)</f>
        <v>220.52</v>
      </c>
    </row>
    <row r="80" spans="1:6" ht="20.25" customHeight="1">
      <c r="A80" s="11"/>
      <c r="B80" s="11"/>
      <c r="C80" s="11"/>
      <c r="D80" s="11" t="s">
        <v>10</v>
      </c>
      <c r="E80" s="12">
        <f>ROUND(4.65*11.4-1*0.45,2)</f>
        <v>52.56</v>
      </c>
      <c r="F80" s="12"/>
    </row>
    <row r="81" spans="1:6" ht="20.25" customHeight="1">
      <c r="A81" s="11"/>
      <c r="B81" s="11"/>
      <c r="C81" s="11"/>
      <c r="D81" s="11" t="s">
        <v>11</v>
      </c>
      <c r="E81" s="12">
        <f>ROUND(4.25*4.55,2)</f>
        <v>19.34</v>
      </c>
      <c r="F81" s="12"/>
    </row>
    <row r="82" spans="1:6" ht="20.25" customHeight="1">
      <c r="A82" s="11"/>
      <c r="B82" s="11"/>
      <c r="C82" s="11"/>
      <c r="D82" s="11" t="s">
        <v>16</v>
      </c>
      <c r="E82" s="12">
        <f>ROUND(4.25*0.75,2)</f>
        <v>3.19</v>
      </c>
      <c r="F82" s="12"/>
    </row>
    <row r="83" spans="1:6" ht="20.25" customHeight="1">
      <c r="A83" s="11" t="s">
        <v>111</v>
      </c>
      <c r="B83" s="11" t="s">
        <v>112</v>
      </c>
      <c r="C83" s="11" t="s">
        <v>113</v>
      </c>
      <c r="D83" s="11" t="s">
        <v>9</v>
      </c>
      <c r="E83" s="12">
        <v>174.47</v>
      </c>
      <c r="F83" s="12">
        <v>228.68</v>
      </c>
    </row>
    <row r="84" spans="1:6" ht="20.25" customHeight="1">
      <c r="A84" s="11"/>
      <c r="B84" s="11"/>
      <c r="C84" s="11"/>
      <c r="D84" s="11" t="s">
        <v>10</v>
      </c>
      <c r="E84" s="12">
        <v>54.21</v>
      </c>
      <c r="F84" s="12"/>
    </row>
    <row r="85" spans="1:6" ht="20.25" customHeight="1">
      <c r="A85" s="11" t="s">
        <v>114</v>
      </c>
      <c r="B85" s="11" t="s">
        <v>115</v>
      </c>
      <c r="C85" s="11" t="s">
        <v>113</v>
      </c>
      <c r="D85" s="11" t="s">
        <v>9</v>
      </c>
      <c r="E85" s="12">
        <v>41.06</v>
      </c>
      <c r="F85" s="12">
        <v>41.06</v>
      </c>
    </row>
    <row r="86" spans="1:6" ht="20.25" customHeight="1">
      <c r="A86" s="11">
        <v>38</v>
      </c>
      <c r="B86" s="11" t="s">
        <v>116</v>
      </c>
      <c r="C86" s="11" t="s">
        <v>117</v>
      </c>
      <c r="D86" s="11" t="s">
        <v>9</v>
      </c>
      <c r="E86" s="11">
        <v>55.43</v>
      </c>
      <c r="F86" s="11">
        <f>E86</f>
        <v>55.43</v>
      </c>
    </row>
  </sheetData>
  <sheetProtection/>
  <autoFilter ref="A3:F86"/>
  <mergeCells count="6">
    <mergeCell ref="A1:F1"/>
    <mergeCell ref="D2:E2"/>
    <mergeCell ref="A2:A3"/>
    <mergeCell ref="B2:B3"/>
    <mergeCell ref="C2:C3"/>
    <mergeCell ref="F2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℡</cp:lastModifiedBy>
  <dcterms:created xsi:type="dcterms:W3CDTF">2018-09-26T03:10:18Z</dcterms:created>
  <dcterms:modified xsi:type="dcterms:W3CDTF">2018-09-28T03:33:22Z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